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19420" windowHeight="11020" activeTab="1"/>
  </bookViews>
  <sheets>
    <sheet name="MEM CALCULO" sheetId="5" r:id="rId1"/>
    <sheet name="ORÇ. TOMADOR" sheetId="1" r:id="rId2"/>
    <sheet name="BDI" sheetId="2" r:id="rId3"/>
    <sheet name="CRONOGRAMA" sheetId="4" r:id="rId4"/>
  </sheets>
  <externalReferences>
    <externalReference r:id="rId5"/>
    <externalReference r:id="rId6"/>
  </externalReferences>
  <definedNames>
    <definedName name="_xlnm.Print_Area" localSheetId="2">BDI!$H$1:$L$27</definedName>
    <definedName name="BDI.Opcao" hidden="1">[1]DADOS!$F$18</definedName>
    <definedName name="BDI.TipoObra" hidden="1">[1]BDI!$A$138:$A$146</definedName>
    <definedName name="DESONERACAO" hidden="1">IF(OR(Import.Desoneracao="DESONERADO",Import.Desoneracao="SIM"),"SIM","NÃO")</definedName>
    <definedName name="Import.Apelido" hidden="1">[1]DADOS!$F$16</definedName>
    <definedName name="Import.CR" hidden="1">[1]DADOS!$F$7</definedName>
    <definedName name="Import.DescLote" hidden="1">[1]DADOS!$F$17</definedName>
    <definedName name="Import.Desoneracao" hidden="1">OFFSET([1]DADOS!$G$18,0,-1)</definedName>
    <definedName name="Import.Município" hidden="1">[1]DADOS!$F$6</definedName>
    <definedName name="Import.Proponente" hidden="1">[1]DADOS!$F$5</definedName>
    <definedName name="Import.RespOrçamento" hidden="1">[1]DADOS!$F$22:$F$24</definedName>
    <definedName name="Import.SICONV" hidden="1">[1]DADOS!$F$8</definedName>
  </definedNames>
  <calcPr calcId="124519"/>
</workbook>
</file>

<file path=xl/calcChain.xml><?xml version="1.0" encoding="utf-8"?>
<calcChain xmlns="http://schemas.openxmlformats.org/spreadsheetml/2006/main">
  <c r="A53" i="4"/>
  <c r="A950" i="5"/>
  <c r="H23" i="2"/>
  <c r="L12"/>
  <c r="I8" i="1" s="1"/>
  <c r="H10" i="2"/>
  <c r="B47" i="4"/>
  <c r="B46"/>
  <c r="B45"/>
  <c r="B44"/>
  <c r="B43"/>
  <c r="B42"/>
  <c r="B41"/>
  <c r="B40"/>
  <c r="B39"/>
  <c r="B38"/>
  <c r="B37"/>
  <c r="B36"/>
  <c r="B35"/>
  <c r="B34"/>
  <c r="B33"/>
  <c r="I505" i="5" l="1"/>
  <c r="I500"/>
  <c r="I232"/>
  <c r="AC13" i="4"/>
  <c r="AC14"/>
  <c r="AC15"/>
  <c r="AC16"/>
  <c r="AC17"/>
  <c r="AC18"/>
  <c r="AC19"/>
  <c r="AC20"/>
  <c r="AC21"/>
  <c r="AC22"/>
  <c r="AC23"/>
  <c r="AC24"/>
  <c r="AC25"/>
  <c r="AC26"/>
  <c r="AC12"/>
  <c r="I256" i="5"/>
  <c r="I257" s="1"/>
  <c r="D254"/>
  <c r="C254"/>
  <c r="B8" i="4"/>
  <c r="B7" i="5"/>
  <c r="B7" i="4"/>
  <c r="B6" i="5"/>
  <c r="I936"/>
  <c r="H935"/>
  <c r="I935" s="1"/>
  <c r="D934"/>
  <c r="C934"/>
  <c r="A934"/>
  <c r="D929"/>
  <c r="C929"/>
  <c r="A929"/>
  <c r="I931"/>
  <c r="I930"/>
  <c r="I926"/>
  <c r="I927" s="1"/>
  <c r="F141" i="1" s="1"/>
  <c r="I922" i="5"/>
  <c r="I893"/>
  <c r="I875"/>
  <c r="I846"/>
  <c r="I823"/>
  <c r="I814"/>
  <c r="I805"/>
  <c r="I796"/>
  <c r="I789"/>
  <c r="I778"/>
  <c r="I758"/>
  <c r="I736"/>
  <c r="I689"/>
  <c r="I640"/>
  <c r="I621"/>
  <c r="I594"/>
  <c r="I568"/>
  <c r="I507"/>
  <c r="I502"/>
  <c r="I435"/>
  <c r="I394"/>
  <c r="I373"/>
  <c r="I345"/>
  <c r="I338"/>
  <c r="I326"/>
  <c r="I315"/>
  <c r="I304"/>
  <c r="I299"/>
  <c r="I294"/>
  <c r="I275"/>
  <c r="I270"/>
  <c r="I68"/>
  <c r="I49"/>
  <c r="I475"/>
  <c r="I457"/>
  <c r="I455"/>
  <c r="I473"/>
  <c r="I486"/>
  <c r="I772"/>
  <c r="I765"/>
  <c r="I539"/>
  <c r="E72"/>
  <c r="I932" l="1"/>
  <c r="F142" i="1" s="1"/>
  <c r="I937" i="5"/>
  <c r="F143" i="1" s="1"/>
  <c r="I73" i="5"/>
  <c r="F19" i="1" s="1"/>
  <c r="D70" i="5" l="1"/>
  <c r="C70"/>
  <c r="A70"/>
  <c r="D504"/>
  <c r="I827" l="1"/>
  <c r="I826"/>
  <c r="I781"/>
  <c r="F129" i="1" s="1"/>
  <c r="F134"/>
  <c r="F133"/>
  <c r="F132"/>
  <c r="F131"/>
  <c r="F130"/>
  <c r="F128"/>
  <c r="F127"/>
  <c r="F126"/>
  <c r="F125"/>
  <c r="I750" i="5"/>
  <c r="I751" s="1"/>
  <c r="F124" i="1" s="1"/>
  <c r="I745" i="5"/>
  <c r="I746" s="1"/>
  <c r="F123" i="1" s="1"/>
  <c r="I741" i="5"/>
  <c r="F122" i="1" s="1"/>
  <c r="F121"/>
  <c r="I727" i="5"/>
  <c r="I728" s="1"/>
  <c r="F120" i="1" s="1"/>
  <c r="I722" i="5"/>
  <c r="I723" s="1"/>
  <c r="F119" i="1" s="1"/>
  <c r="I713" i="5"/>
  <c r="F117" i="1" s="1"/>
  <c r="D748" i="5"/>
  <c r="C748"/>
  <c r="D725"/>
  <c r="C725"/>
  <c r="I717"/>
  <c r="I718" s="1"/>
  <c r="F118" i="1" s="1"/>
  <c r="I828" i="5" l="1"/>
  <c r="F135" i="1" s="1"/>
  <c r="I708" i="5"/>
  <c r="F116" i="1" s="1"/>
  <c r="I703" i="5"/>
  <c r="F115" i="1" s="1"/>
  <c r="I699" i="5"/>
  <c r="F114" i="1" s="1"/>
  <c r="I693" i="5"/>
  <c r="I554"/>
  <c r="I522"/>
  <c r="I523"/>
  <c r="I524"/>
  <c r="I525"/>
  <c r="I526"/>
  <c r="I527"/>
  <c r="I528"/>
  <c r="I529"/>
  <c r="I530"/>
  <c r="I531"/>
  <c r="I532"/>
  <c r="I533"/>
  <c r="I534"/>
  <c r="I535"/>
  <c r="I536"/>
  <c r="I521"/>
  <c r="I537"/>
  <c r="I538"/>
  <c r="I549"/>
  <c r="I550"/>
  <c r="I551"/>
  <c r="I552"/>
  <c r="I553"/>
  <c r="I548"/>
  <c r="I547"/>
  <c r="I546"/>
  <c r="I512"/>
  <c r="F100" i="1" s="1"/>
  <c r="I517" i="5"/>
  <c r="I516"/>
  <c r="I515"/>
  <c r="I946"/>
  <c r="F146" i="1" s="1"/>
  <c r="F97"/>
  <c r="F98"/>
  <c r="I518" i="5" l="1"/>
  <c r="I555"/>
  <c r="F103" i="1" s="1"/>
  <c r="I540" i="5"/>
  <c r="F102" i="1" s="1"/>
  <c r="F101"/>
  <c r="F91"/>
  <c r="F89"/>
  <c r="I398" i="5"/>
  <c r="F90" i="1" s="1"/>
  <c r="I439" i="5"/>
  <c r="F92" i="1" s="1"/>
  <c r="F88"/>
  <c r="F81"/>
  <c r="I319" i="5"/>
  <c r="F80" i="1" s="1"/>
  <c r="I349" i="5"/>
  <c r="F86" i="1" s="1"/>
  <c r="F85"/>
  <c r="F84"/>
  <c r="F79"/>
  <c r="I482" i="5"/>
  <c r="I483"/>
  <c r="I484"/>
  <c r="I485"/>
  <c r="I481"/>
  <c r="I479"/>
  <c r="I480"/>
  <c r="I472"/>
  <c r="I471"/>
  <c r="I470"/>
  <c r="I469"/>
  <c r="I468"/>
  <c r="I467"/>
  <c r="I466"/>
  <c r="I465"/>
  <c r="I464"/>
  <c r="I463"/>
  <c r="I462"/>
  <c r="I461"/>
  <c r="I443"/>
  <c r="I445"/>
  <c r="I446"/>
  <c r="I447"/>
  <c r="I448"/>
  <c r="I449"/>
  <c r="I450"/>
  <c r="I451"/>
  <c r="I452"/>
  <c r="I453"/>
  <c r="I454"/>
  <c r="I444"/>
  <c r="F139" i="1"/>
  <c r="I921" i="5"/>
  <c r="I920"/>
  <c r="I919"/>
  <c r="I918"/>
  <c r="I917"/>
  <c r="I916"/>
  <c r="I915"/>
  <c r="I914"/>
  <c r="I912"/>
  <c r="I911"/>
  <c r="I910"/>
  <c r="I909"/>
  <c r="I908"/>
  <c r="I907"/>
  <c r="I906"/>
  <c r="I905"/>
  <c r="I904"/>
  <c r="I903"/>
  <c r="I902"/>
  <c r="I901"/>
  <c r="I900"/>
  <c r="I899"/>
  <c r="I898"/>
  <c r="I897"/>
  <c r="I896"/>
  <c r="F137" i="1"/>
  <c r="I874" i="5"/>
  <c r="I873"/>
  <c r="I872"/>
  <c r="I871"/>
  <c r="I870"/>
  <c r="I869"/>
  <c r="I868"/>
  <c r="I867"/>
  <c r="I864"/>
  <c r="I865"/>
  <c r="I861"/>
  <c r="I862"/>
  <c r="I863"/>
  <c r="I860"/>
  <c r="I859"/>
  <c r="I858"/>
  <c r="I857"/>
  <c r="I856"/>
  <c r="I855"/>
  <c r="I854"/>
  <c r="I853"/>
  <c r="I852"/>
  <c r="I851"/>
  <c r="I850"/>
  <c r="I849"/>
  <c r="I876" l="1"/>
  <c r="F138" i="1" s="1"/>
  <c r="I923" i="5"/>
  <c r="F140" i="1" s="1"/>
  <c r="I487" i="5"/>
  <c r="F96" i="1" s="1"/>
  <c r="I458" i="5"/>
  <c r="F94" i="1" s="1"/>
  <c r="I476" i="5"/>
  <c r="F95" i="1" s="1"/>
  <c r="I329" i="5"/>
  <c r="I330" s="1"/>
  <c r="F82" i="1" s="1"/>
  <c r="C738" i="5"/>
  <c r="C743"/>
  <c r="C731"/>
  <c r="C798"/>
  <c r="C807"/>
  <c r="C816"/>
  <c r="C715"/>
  <c r="C720"/>
  <c r="C753"/>
  <c r="C760"/>
  <c r="C767"/>
  <c r="C773"/>
  <c r="C779"/>
  <c r="C784"/>
  <c r="C791"/>
  <c r="I694" l="1"/>
  <c r="C701"/>
  <c r="C706"/>
  <c r="C710"/>
  <c r="C697"/>
  <c r="C692"/>
  <c r="F111" i="1"/>
  <c r="I645" i="5"/>
  <c r="I644"/>
  <c r="I658" l="1"/>
  <c r="F110" i="1" s="1"/>
  <c r="I695" i="5"/>
  <c r="F113" i="1" s="1"/>
  <c r="F109"/>
  <c r="F108"/>
  <c r="F107"/>
  <c r="I561" i="5"/>
  <c r="F106" i="1"/>
  <c r="I560" i="5"/>
  <c r="I559"/>
  <c r="I942"/>
  <c r="F145" i="1" s="1"/>
  <c r="I278" i="5"/>
  <c r="I280"/>
  <c r="I279"/>
  <c r="I285"/>
  <c r="I288" s="1"/>
  <c r="F74" i="1"/>
  <c r="F71"/>
  <c r="F70"/>
  <c r="F76"/>
  <c r="F75"/>
  <c r="I91" i="5"/>
  <c r="F23" i="1" s="1"/>
  <c r="I87" i="5"/>
  <c r="F22" i="1" s="1"/>
  <c r="I196" i="5"/>
  <c r="H184" s="1"/>
  <c r="I184" s="1"/>
  <c r="I178"/>
  <c r="I282" l="1"/>
  <c r="F72" i="1" s="1"/>
  <c r="I562" i="5"/>
  <c r="F105" i="1" s="1"/>
  <c r="F73"/>
  <c r="H190" i="5"/>
  <c r="I190" s="1"/>
  <c r="I261"/>
  <c r="F67" i="1" s="1"/>
  <c r="I265" i="5"/>
  <c r="F68" i="1" s="1"/>
  <c r="F66"/>
  <c r="G246" i="5"/>
  <c r="I246" s="1"/>
  <c r="H245"/>
  <c r="G245"/>
  <c r="G244"/>
  <c r="I244" s="1"/>
  <c r="G250"/>
  <c r="I250" s="1"/>
  <c r="I251" s="1"/>
  <c r="F64" i="1" s="1"/>
  <c r="G239" i="5"/>
  <c r="I239" s="1"/>
  <c r="I240" s="1"/>
  <c r="F61" i="1" s="1"/>
  <c r="I225" i="5"/>
  <c r="I226" s="1"/>
  <c r="F57" i="1" s="1"/>
  <c r="I221" i="5"/>
  <c r="I222" s="1"/>
  <c r="F56" i="1" s="1"/>
  <c r="F216" i="5"/>
  <c r="I216" s="1"/>
  <c r="I217" s="1"/>
  <c r="H208" s="1"/>
  <c r="I208" s="1"/>
  <c r="I209" s="1"/>
  <c r="F52" i="1" s="1"/>
  <c r="F177" i="5"/>
  <c r="I177" s="1"/>
  <c r="F176"/>
  <c r="I176" s="1"/>
  <c r="I195"/>
  <c r="H189" s="1"/>
  <c r="I189" s="1"/>
  <c r="I194"/>
  <c r="F170"/>
  <c r="I170" s="1"/>
  <c r="F169"/>
  <c r="I169" s="1"/>
  <c r="I197" l="1"/>
  <c r="I179"/>
  <c r="H164"/>
  <c r="I164" s="1"/>
  <c r="I171"/>
  <c r="F42" i="1" s="1"/>
  <c r="F48"/>
  <c r="I245" i="5"/>
  <c r="I247" s="1"/>
  <c r="F59" i="1"/>
  <c r="H235" i="5"/>
  <c r="I235" s="1"/>
  <c r="I236" s="1"/>
  <c r="F60" i="1" s="1"/>
  <c r="F54"/>
  <c r="G200" i="5"/>
  <c r="I200" s="1"/>
  <c r="H204"/>
  <c r="I204" s="1"/>
  <c r="I205" s="1"/>
  <c r="F51" i="1" s="1"/>
  <c r="H212" i="5"/>
  <c r="I212" s="1"/>
  <c r="I213" s="1"/>
  <c r="F53" i="1" s="1"/>
  <c r="H160" i="5"/>
  <c r="I160" s="1"/>
  <c r="H165"/>
  <c r="I165" s="1"/>
  <c r="H183"/>
  <c r="I183" s="1"/>
  <c r="H182"/>
  <c r="I182" s="1"/>
  <c r="H159"/>
  <c r="I159" s="1"/>
  <c r="H188"/>
  <c r="I188" s="1"/>
  <c r="I191" s="1"/>
  <c r="I155"/>
  <c r="H154"/>
  <c r="I154" s="1"/>
  <c r="I150"/>
  <c r="H149"/>
  <c r="I149" s="1"/>
  <c r="I145"/>
  <c r="H144"/>
  <c r="I144" s="1"/>
  <c r="I133"/>
  <c r="I132"/>
  <c r="I138"/>
  <c r="I137"/>
  <c r="I124"/>
  <c r="I123"/>
  <c r="I119"/>
  <c r="I118"/>
  <c r="I107"/>
  <c r="G112" s="1"/>
  <c r="I112" s="1"/>
  <c r="I113" s="1"/>
  <c r="F28" i="1" s="1"/>
  <c r="I102" i="5"/>
  <c r="H101"/>
  <c r="I101" s="1"/>
  <c r="I95"/>
  <c r="I97"/>
  <c r="I96"/>
  <c r="G82"/>
  <c r="I82" s="1"/>
  <c r="I83" s="1"/>
  <c r="F21" i="1" s="1"/>
  <c r="I78" i="5"/>
  <c r="I79" s="1"/>
  <c r="F20" i="1" s="1"/>
  <c r="F17"/>
  <c r="F29" i="5"/>
  <c r="I29" s="1"/>
  <c r="I30" s="1"/>
  <c r="F16" i="1" s="1"/>
  <c r="I26" i="5"/>
  <c r="F15" i="1" s="1"/>
  <c r="I21" i="5"/>
  <c r="I22" s="1"/>
  <c r="F14" i="1" s="1"/>
  <c r="I17" i="5"/>
  <c r="I18" s="1"/>
  <c r="F13" i="1" s="1"/>
  <c r="I12" i="5"/>
  <c r="I13" s="1"/>
  <c r="F11" i="1" s="1"/>
  <c r="I103" i="5" l="1"/>
  <c r="F26" i="1" s="1"/>
  <c r="I139" i="5"/>
  <c r="G128" s="1"/>
  <c r="I128" s="1"/>
  <c r="I129" s="1"/>
  <c r="F33" i="1" s="1"/>
  <c r="I185" i="5"/>
  <c r="I98"/>
  <c r="I106" s="1"/>
  <c r="I134"/>
  <c r="F34" i="1" s="1"/>
  <c r="I125" i="5"/>
  <c r="F32" i="1" s="1"/>
  <c r="I151" i="5"/>
  <c r="F38" i="1" s="1"/>
  <c r="I156" i="5"/>
  <c r="F39" i="1" s="1"/>
  <c r="I166" i="5"/>
  <c r="F41" i="1" s="1"/>
  <c r="I161" i="5"/>
  <c r="F40" i="1" s="1"/>
  <c r="I201" i="5"/>
  <c r="F50" i="1" s="1"/>
  <c r="I120" i="5"/>
  <c r="F31" i="1" s="1"/>
  <c r="I146" i="5"/>
  <c r="F37" i="1" s="1"/>
  <c r="F63"/>
  <c r="F46"/>
  <c r="F47"/>
  <c r="F18"/>
  <c r="B26" i="4"/>
  <c r="B25"/>
  <c r="B24"/>
  <c r="B23"/>
  <c r="B22"/>
  <c r="B21"/>
  <c r="B20"/>
  <c r="B19"/>
  <c r="B18"/>
  <c r="B17"/>
  <c r="B16"/>
  <c r="B15"/>
  <c r="B14"/>
  <c r="B13"/>
  <c r="B12"/>
  <c r="I108" i="5" l="1"/>
  <c r="F27" i="1" s="1"/>
  <c r="F35"/>
  <c r="F25"/>
  <c r="A23" i="2"/>
  <c r="C23" s="1"/>
  <c r="C22"/>
  <c r="A17"/>
  <c r="A18" s="1"/>
  <c r="C16"/>
  <c r="C15"/>
  <c r="C14"/>
  <c r="C13"/>
  <c r="C12"/>
  <c r="C11"/>
  <c r="C10"/>
  <c r="A4"/>
  <c r="A6" s="1"/>
  <c r="A19" l="1"/>
  <c r="C18"/>
  <c r="C6"/>
  <c r="A7"/>
  <c r="C17"/>
  <c r="A24"/>
  <c r="C4"/>
  <c r="H143" i="1" l="1"/>
  <c r="I143" s="1"/>
  <c r="A8" i="2"/>
  <c r="C7"/>
  <c r="A20"/>
  <c r="C19"/>
  <c r="C24"/>
  <c r="A25"/>
  <c r="H19" i="1" l="1"/>
  <c r="I19" s="1"/>
  <c r="H142"/>
  <c r="I142" s="1"/>
  <c r="H120"/>
  <c r="I120" s="1"/>
  <c r="H125"/>
  <c r="I125" s="1"/>
  <c r="H126"/>
  <c r="I126" s="1"/>
  <c r="H127"/>
  <c r="I127" s="1"/>
  <c r="H98"/>
  <c r="I98" s="1"/>
  <c r="H135"/>
  <c r="I135" s="1"/>
  <c r="H124"/>
  <c r="I124" s="1"/>
  <c r="H97"/>
  <c r="I97" s="1"/>
  <c r="H121"/>
  <c r="I121" s="1"/>
  <c r="H122"/>
  <c r="I122" s="1"/>
  <c r="H123"/>
  <c r="I123" s="1"/>
  <c r="H114"/>
  <c r="I114" s="1"/>
  <c r="H115"/>
  <c r="I115" s="1"/>
  <c r="H116"/>
  <c r="I116" s="1"/>
  <c r="H76"/>
  <c r="I76" s="1"/>
  <c r="H23"/>
  <c r="I23" s="1"/>
  <c r="H75"/>
  <c r="I75" s="1"/>
  <c r="H145"/>
  <c r="I145" s="1"/>
  <c r="H22"/>
  <c r="I22" s="1"/>
  <c r="H106"/>
  <c r="I106" s="1"/>
  <c r="H64"/>
  <c r="I64" s="1"/>
  <c r="H52"/>
  <c r="I52" s="1"/>
  <c r="H101"/>
  <c r="I101" s="1"/>
  <c r="H61"/>
  <c r="I61" s="1"/>
  <c r="H28"/>
  <c r="I28" s="1"/>
  <c r="H47"/>
  <c r="I47" s="1"/>
  <c r="H18"/>
  <c r="I18" s="1"/>
  <c r="H46"/>
  <c r="I46" s="1"/>
  <c r="H25"/>
  <c r="I25" s="1"/>
  <c r="H33"/>
  <c r="I33" s="1"/>
  <c r="H20"/>
  <c r="I20" s="1"/>
  <c r="H111"/>
  <c r="I111" s="1"/>
  <c r="H35"/>
  <c r="I35" s="1"/>
  <c r="H67"/>
  <c r="I67" s="1"/>
  <c r="H118"/>
  <c r="I118" s="1"/>
  <c r="H53"/>
  <c r="I53" s="1"/>
  <c r="H81"/>
  <c r="I81" s="1"/>
  <c r="H94"/>
  <c r="I94" s="1"/>
  <c r="H107"/>
  <c r="I107" s="1"/>
  <c r="H82"/>
  <c r="I82" s="1"/>
  <c r="H66"/>
  <c r="I66" s="1"/>
  <c r="H92"/>
  <c r="I92" s="1"/>
  <c r="H103"/>
  <c r="I103" s="1"/>
  <c r="H113"/>
  <c r="H42"/>
  <c r="I42" s="1"/>
  <c r="H84"/>
  <c r="I84" s="1"/>
  <c r="H45"/>
  <c r="H80"/>
  <c r="I80" s="1"/>
  <c r="H11"/>
  <c r="I11" s="1"/>
  <c r="H89"/>
  <c r="I89" s="1"/>
  <c r="H56"/>
  <c r="I56" s="1"/>
  <c r="H15"/>
  <c r="I15" s="1"/>
  <c r="H16"/>
  <c r="I16" s="1"/>
  <c r="H86"/>
  <c r="I86" s="1"/>
  <c r="H39"/>
  <c r="I39" s="1"/>
  <c r="H27"/>
  <c r="I27" s="1"/>
  <c r="H102"/>
  <c r="I102" s="1"/>
  <c r="H41"/>
  <c r="I41" s="1"/>
  <c r="H140"/>
  <c r="I140" s="1"/>
  <c r="H128"/>
  <c r="I128" s="1"/>
  <c r="H51"/>
  <c r="I51" s="1"/>
  <c r="H131"/>
  <c r="I131" s="1"/>
  <c r="H14"/>
  <c r="I14" s="1"/>
  <c r="H132"/>
  <c r="I132" s="1"/>
  <c r="H85"/>
  <c r="I85" s="1"/>
  <c r="H34"/>
  <c r="I34" s="1"/>
  <c r="H133"/>
  <c r="I133" s="1"/>
  <c r="H95"/>
  <c r="I95" s="1"/>
  <c r="H54"/>
  <c r="I54" s="1"/>
  <c r="H100"/>
  <c r="I100" s="1"/>
  <c r="H70"/>
  <c r="I70" s="1"/>
  <c r="H36"/>
  <c r="I36" s="1"/>
  <c r="H146"/>
  <c r="I146" s="1"/>
  <c r="H17"/>
  <c r="I17" s="1"/>
  <c r="H59"/>
  <c r="I59" s="1"/>
  <c r="H73"/>
  <c r="I73" s="1"/>
  <c r="H88"/>
  <c r="I88" s="1"/>
  <c r="H108"/>
  <c r="I108" s="1"/>
  <c r="H129"/>
  <c r="I129" s="1"/>
  <c r="H38"/>
  <c r="I38" s="1"/>
  <c r="H138"/>
  <c r="I138" s="1"/>
  <c r="H119"/>
  <c r="I119" s="1"/>
  <c r="H50"/>
  <c r="I50" s="1"/>
  <c r="H96"/>
  <c r="I96" s="1"/>
  <c r="H79"/>
  <c r="I79" s="1"/>
  <c r="H105"/>
  <c r="I105" s="1"/>
  <c r="H139"/>
  <c r="I139" s="1"/>
  <c r="H68"/>
  <c r="I68" s="1"/>
  <c r="H110"/>
  <c r="I110" s="1"/>
  <c r="H40"/>
  <c r="I40" s="1"/>
  <c r="H63"/>
  <c r="I63" s="1"/>
  <c r="H141"/>
  <c r="I141" s="1"/>
  <c r="H72"/>
  <c r="I72" s="1"/>
  <c r="H90"/>
  <c r="I90" s="1"/>
  <c r="H32"/>
  <c r="I32" s="1"/>
  <c r="H13"/>
  <c r="I13" s="1"/>
  <c r="H71"/>
  <c r="I71" s="1"/>
  <c r="H117"/>
  <c r="I117" s="1"/>
  <c r="H21"/>
  <c r="I21" s="1"/>
  <c r="H60"/>
  <c r="I60" s="1"/>
  <c r="H74"/>
  <c r="I74" s="1"/>
  <c r="H91"/>
  <c r="I91" s="1"/>
  <c r="H109"/>
  <c r="I109" s="1"/>
  <c r="H130"/>
  <c r="I130" s="1"/>
  <c r="H26"/>
  <c r="I26" s="1"/>
  <c r="H57"/>
  <c r="I57" s="1"/>
  <c r="H137"/>
  <c r="I137" s="1"/>
  <c r="H134"/>
  <c r="I134" s="1"/>
  <c r="H48"/>
  <c r="I48" s="1"/>
  <c r="H37"/>
  <c r="I37" s="1"/>
  <c r="H31"/>
  <c r="I31" s="1"/>
  <c r="A21" i="2"/>
  <c r="C21" s="1"/>
  <c r="C20"/>
  <c r="A9"/>
  <c r="C9" s="1"/>
  <c r="C8"/>
  <c r="A26"/>
  <c r="C25"/>
  <c r="I99" i="1" l="1"/>
  <c r="C22" i="4" s="1"/>
  <c r="C43" s="1"/>
  <c r="L43" s="1"/>
  <c r="I93" i="1"/>
  <c r="C21" i="4" s="1"/>
  <c r="I136" i="1"/>
  <c r="C25" i="4" s="1"/>
  <c r="C46" s="1"/>
  <c r="I144" i="1"/>
  <c r="I104"/>
  <c r="C23" i="4" s="1"/>
  <c r="C44" s="1"/>
  <c r="X44" s="1"/>
  <c r="I87" i="1"/>
  <c r="C20" i="4" s="1"/>
  <c r="I77" i="1"/>
  <c r="C19" i="4" s="1"/>
  <c r="C40" s="1"/>
  <c r="P40" s="1"/>
  <c r="I62" i="1"/>
  <c r="I69"/>
  <c r="C18" i="4" s="1"/>
  <c r="I29" i="1"/>
  <c r="C15" i="4" s="1"/>
  <c r="I24" i="1"/>
  <c r="C14" i="4" s="1"/>
  <c r="I10" i="1"/>
  <c r="C12" i="4" s="1"/>
  <c r="C33" s="1"/>
  <c r="V33" s="1"/>
  <c r="I12" i="1"/>
  <c r="C13" i="4" s="1"/>
  <c r="C34" s="1"/>
  <c r="AB34" s="1"/>
  <c r="A27" i="2"/>
  <c r="C27" s="1"/>
  <c r="C26"/>
  <c r="AB40" i="4" l="1"/>
  <c r="AB46"/>
  <c r="N46"/>
  <c r="H46"/>
  <c r="J46"/>
  <c r="T46"/>
  <c r="P46"/>
  <c r="R46"/>
  <c r="V46"/>
  <c r="L46"/>
  <c r="F46"/>
  <c r="Z46"/>
  <c r="X46"/>
  <c r="R44"/>
  <c r="N44"/>
  <c r="T44"/>
  <c r="N43"/>
  <c r="Z44"/>
  <c r="AB44"/>
  <c r="J44"/>
  <c r="F44"/>
  <c r="L44"/>
  <c r="Z43"/>
  <c r="V44"/>
  <c r="P44"/>
  <c r="H44"/>
  <c r="P43"/>
  <c r="R43"/>
  <c r="V43"/>
  <c r="AB43"/>
  <c r="J43"/>
  <c r="F43"/>
  <c r="T43"/>
  <c r="X43"/>
  <c r="H43"/>
  <c r="AB21"/>
  <c r="C42"/>
  <c r="AB20"/>
  <c r="C41"/>
  <c r="N40"/>
  <c r="J40"/>
  <c r="V40"/>
  <c r="F40"/>
  <c r="T40"/>
  <c r="X40"/>
  <c r="Z40"/>
  <c r="L40"/>
  <c r="H40"/>
  <c r="R40"/>
  <c r="AB18"/>
  <c r="C39"/>
  <c r="AB33"/>
  <c r="AB15"/>
  <c r="C36"/>
  <c r="T34"/>
  <c r="AB14"/>
  <c r="C35"/>
  <c r="X34"/>
  <c r="R34"/>
  <c r="J34"/>
  <c r="P34"/>
  <c r="L34"/>
  <c r="N33"/>
  <c r="N34"/>
  <c r="H34"/>
  <c r="V34"/>
  <c r="H33"/>
  <c r="Z34"/>
  <c r="F34"/>
  <c r="Z33"/>
  <c r="F33"/>
  <c r="T33"/>
  <c r="R33"/>
  <c r="X33"/>
  <c r="L33"/>
  <c r="J33"/>
  <c r="P33"/>
  <c r="AB19"/>
  <c r="P19"/>
  <c r="Z22"/>
  <c r="AB22"/>
  <c r="Z23"/>
  <c r="AB23"/>
  <c r="Z25"/>
  <c r="AB25"/>
  <c r="Z13"/>
  <c r="AB13"/>
  <c r="X18"/>
  <c r="Z18"/>
  <c r="X20"/>
  <c r="Z20"/>
  <c r="X14"/>
  <c r="Z14"/>
  <c r="X15"/>
  <c r="Z15"/>
  <c r="X19"/>
  <c r="Z19"/>
  <c r="X21"/>
  <c r="Z21"/>
  <c r="V23"/>
  <c r="X23"/>
  <c r="V22"/>
  <c r="X22"/>
  <c r="V13"/>
  <c r="X13"/>
  <c r="V25"/>
  <c r="X25"/>
  <c r="T18"/>
  <c r="V18"/>
  <c r="T20"/>
  <c r="V20"/>
  <c r="T14"/>
  <c r="V14"/>
  <c r="T19"/>
  <c r="V19"/>
  <c r="T15"/>
  <c r="V15"/>
  <c r="T21"/>
  <c r="V21"/>
  <c r="R22"/>
  <c r="T22"/>
  <c r="R23"/>
  <c r="T23"/>
  <c r="R25"/>
  <c r="T25"/>
  <c r="R13"/>
  <c r="T13"/>
  <c r="P20"/>
  <c r="R20"/>
  <c r="P18"/>
  <c r="R18"/>
  <c r="P15"/>
  <c r="R15"/>
  <c r="R19"/>
  <c r="P14"/>
  <c r="R14"/>
  <c r="P21"/>
  <c r="R21"/>
  <c r="Z12"/>
  <c r="AB12"/>
  <c r="V12"/>
  <c r="X12"/>
  <c r="R12"/>
  <c r="T12"/>
  <c r="N22"/>
  <c r="P22"/>
  <c r="N23"/>
  <c r="P23"/>
  <c r="N13"/>
  <c r="P13"/>
  <c r="N25"/>
  <c r="P25"/>
  <c r="N12"/>
  <c r="P12"/>
  <c r="F20"/>
  <c r="N20"/>
  <c r="L18"/>
  <c r="N18"/>
  <c r="L19"/>
  <c r="N19"/>
  <c r="L15"/>
  <c r="N15"/>
  <c r="J14"/>
  <c r="N14"/>
  <c r="J21"/>
  <c r="N21"/>
  <c r="H12"/>
  <c r="F12"/>
  <c r="J12"/>
  <c r="L12"/>
  <c r="C26"/>
  <c r="H21"/>
  <c r="F22"/>
  <c r="H23"/>
  <c r="H25"/>
  <c r="J23"/>
  <c r="L25"/>
  <c r="L23"/>
  <c r="F23"/>
  <c r="H13"/>
  <c r="F13"/>
  <c r="L13"/>
  <c r="J13"/>
  <c r="L20"/>
  <c r="F21"/>
  <c r="L21"/>
  <c r="L14"/>
  <c r="F14"/>
  <c r="H20"/>
  <c r="H14"/>
  <c r="J20"/>
  <c r="L22"/>
  <c r="J25"/>
  <c r="H22"/>
  <c r="F25"/>
  <c r="J22"/>
  <c r="J19"/>
  <c r="F19"/>
  <c r="H19"/>
  <c r="J18"/>
  <c r="J15"/>
  <c r="H18"/>
  <c r="F18"/>
  <c r="H15"/>
  <c r="F15"/>
  <c r="AB26" l="1"/>
  <c r="C47"/>
  <c r="V42"/>
  <c r="P42"/>
  <c r="J42"/>
  <c r="AB42"/>
  <c r="H42"/>
  <c r="L42"/>
  <c r="X42"/>
  <c r="R42"/>
  <c r="N42"/>
  <c r="T42"/>
  <c r="F42"/>
  <c r="Z42"/>
  <c r="AB41"/>
  <c r="N41"/>
  <c r="H41"/>
  <c r="F41"/>
  <c r="V41"/>
  <c r="P41"/>
  <c r="J41"/>
  <c r="T41"/>
  <c r="Z41"/>
  <c r="L41"/>
  <c r="X41"/>
  <c r="R41"/>
  <c r="X39"/>
  <c r="F39"/>
  <c r="N39"/>
  <c r="AB39"/>
  <c r="L39"/>
  <c r="V39"/>
  <c r="J39"/>
  <c r="P39"/>
  <c r="T39"/>
  <c r="H39"/>
  <c r="R39"/>
  <c r="Z39"/>
  <c r="N36"/>
  <c r="Z36"/>
  <c r="F36"/>
  <c r="L36"/>
  <c r="P36"/>
  <c r="V36"/>
  <c r="H36"/>
  <c r="T36"/>
  <c r="X36"/>
  <c r="J36"/>
  <c r="AB36"/>
  <c r="R36"/>
  <c r="AD46"/>
  <c r="AC46" s="1"/>
  <c r="AD44"/>
  <c r="AC44" s="1"/>
  <c r="AD34"/>
  <c r="AC34" s="1"/>
  <c r="AD43"/>
  <c r="AC43" s="1"/>
  <c r="AD40"/>
  <c r="AC40" s="1"/>
  <c r="AD33"/>
  <c r="AC33" s="1"/>
  <c r="X26"/>
  <c r="Z26"/>
  <c r="T26"/>
  <c r="V26"/>
  <c r="P26"/>
  <c r="R26"/>
  <c r="N26"/>
  <c r="J26"/>
  <c r="H26"/>
  <c r="F26"/>
  <c r="L26"/>
  <c r="AB47" l="1"/>
  <c r="N47"/>
  <c r="H47"/>
  <c r="Z47"/>
  <c r="P47"/>
  <c r="R47"/>
  <c r="T47"/>
  <c r="X47"/>
  <c r="V47"/>
  <c r="J47"/>
  <c r="L47"/>
  <c r="F47"/>
  <c r="AD39"/>
  <c r="AC39" s="1"/>
  <c r="AD42"/>
  <c r="AC42" s="1"/>
  <c r="AD41"/>
  <c r="AC41" s="1"/>
  <c r="AD36"/>
  <c r="AC36" s="1"/>
  <c r="C17"/>
  <c r="AD47" l="1"/>
  <c r="AC47" s="1"/>
  <c r="AB17"/>
  <c r="C38"/>
  <c r="X17"/>
  <c r="Z17"/>
  <c r="T17"/>
  <c r="V17"/>
  <c r="P17"/>
  <c r="R17"/>
  <c r="N17"/>
  <c r="J17"/>
  <c r="L17"/>
  <c r="F17"/>
  <c r="H17"/>
  <c r="AB38" l="1"/>
  <c r="N38"/>
  <c r="X38"/>
  <c r="H38"/>
  <c r="F38"/>
  <c r="Z38"/>
  <c r="L38"/>
  <c r="V38"/>
  <c r="R38"/>
  <c r="T38"/>
  <c r="J38"/>
  <c r="P38"/>
  <c r="F45" i="1"/>
  <c r="I45" s="1"/>
  <c r="AD38" i="4" l="1"/>
  <c r="AC38" s="1"/>
  <c r="I43" i="1"/>
  <c r="C16" i="4" s="1"/>
  <c r="C37" s="1"/>
  <c r="N37" l="1"/>
  <c r="R37"/>
  <c r="X37"/>
  <c r="H37"/>
  <c r="L37"/>
  <c r="Z37"/>
  <c r="F37"/>
  <c r="AB37"/>
  <c r="J37"/>
  <c r="T37"/>
  <c r="P37"/>
  <c r="V37"/>
  <c r="AB35"/>
  <c r="T35"/>
  <c r="L35"/>
  <c r="F35"/>
  <c r="V35"/>
  <c r="N35"/>
  <c r="P35"/>
  <c r="H35"/>
  <c r="X35"/>
  <c r="Z35"/>
  <c r="R35"/>
  <c r="J35"/>
  <c r="Z16"/>
  <c r="AB16"/>
  <c r="V16"/>
  <c r="X16"/>
  <c r="R16"/>
  <c r="T16"/>
  <c r="N16"/>
  <c r="P16"/>
  <c r="J16"/>
  <c r="F16"/>
  <c r="H16"/>
  <c r="L16"/>
  <c r="AD37" l="1"/>
  <c r="AC37" s="1"/>
  <c r="AD35"/>
  <c r="AC35" s="1"/>
  <c r="I113" i="1"/>
  <c r="I112" s="1"/>
  <c r="I148" l="1"/>
  <c r="C24" i="4"/>
  <c r="C45" s="1"/>
  <c r="V45" l="1"/>
  <c r="V49" s="1"/>
  <c r="P45"/>
  <c r="P49" s="1"/>
  <c r="J45"/>
  <c r="J49" s="1"/>
  <c r="N45"/>
  <c r="N49" s="1"/>
  <c r="L45"/>
  <c r="L49" s="1"/>
  <c r="X45"/>
  <c r="X49" s="1"/>
  <c r="R45"/>
  <c r="R49" s="1"/>
  <c r="AB45"/>
  <c r="AB49" s="1"/>
  <c r="H45"/>
  <c r="H49" s="1"/>
  <c r="T45"/>
  <c r="T49" s="1"/>
  <c r="F45"/>
  <c r="F49" s="1"/>
  <c r="Z45"/>
  <c r="Z49" s="1"/>
  <c r="C49"/>
  <c r="Z24"/>
  <c r="Z28" s="1"/>
  <c r="AB24"/>
  <c r="AB28" s="1"/>
  <c r="V24"/>
  <c r="V28" s="1"/>
  <c r="X24"/>
  <c r="X28" s="1"/>
  <c r="R24"/>
  <c r="R28" s="1"/>
  <c r="T24"/>
  <c r="T28" s="1"/>
  <c r="N24"/>
  <c r="N28" s="1"/>
  <c r="P24"/>
  <c r="P28" s="1"/>
  <c r="H24"/>
  <c r="H28" s="1"/>
  <c r="C28"/>
  <c r="D47" s="1"/>
  <c r="F24"/>
  <c r="J24"/>
  <c r="J28" s="1"/>
  <c r="L24"/>
  <c r="L28" s="1"/>
  <c r="D38" l="1"/>
  <c r="D46"/>
  <c r="AD45"/>
  <c r="D24"/>
  <c r="D36"/>
  <c r="D39"/>
  <c r="D33"/>
  <c r="D43"/>
  <c r="D44"/>
  <c r="D42"/>
  <c r="D40"/>
  <c r="D34"/>
  <c r="D45"/>
  <c r="D37"/>
  <c r="D41"/>
  <c r="D35"/>
  <c r="F28"/>
  <c r="D18"/>
  <c r="D17"/>
  <c r="D14"/>
  <c r="D22"/>
  <c r="D19"/>
  <c r="D12"/>
  <c r="D13"/>
  <c r="D21"/>
  <c r="D23"/>
  <c r="D15"/>
  <c r="D20"/>
  <c r="D26"/>
  <c r="D25"/>
  <c r="D16"/>
  <c r="AD49" l="1"/>
  <c r="AC45"/>
  <c r="D48"/>
  <c r="D27"/>
</calcChain>
</file>

<file path=xl/sharedStrings.xml><?xml version="1.0" encoding="utf-8"?>
<sst xmlns="http://schemas.openxmlformats.org/spreadsheetml/2006/main" count="1969" uniqueCount="547">
  <si>
    <t>ITEM</t>
  </si>
  <si>
    <t>FONTE</t>
  </si>
  <si>
    <t>CÓD.</t>
  </si>
  <si>
    <t>DESCRIÇÃO</t>
  </si>
  <si>
    <t>UNID.</t>
  </si>
  <si>
    <t>QUANT.</t>
  </si>
  <si>
    <t>VALOR UNIT.SEM BDI</t>
  </si>
  <si>
    <t>VALOR UNIT.COM BDI</t>
  </si>
  <si>
    <t>VALOR TOTAL COM BDI</t>
  </si>
  <si>
    <t>SERVIÇOS PRELIMINÁRES</t>
  </si>
  <si>
    <t>DEMOLIÇÃO E REMOÇÃO</t>
  </si>
  <si>
    <t>MOVIMENTAÇÃO DE TERRA</t>
  </si>
  <si>
    <t>FUNDAÇÕES</t>
  </si>
  <si>
    <t>SAPATAS</t>
  </si>
  <si>
    <t>SUPERESTRUTURA</t>
  </si>
  <si>
    <t>PILARES</t>
  </si>
  <si>
    <t>VERGAS E CONTRA VERGAS</t>
  </si>
  <si>
    <t xml:space="preserve">PAREDES E PAINEIS </t>
  </si>
  <si>
    <t>ESQUADRIAS</t>
  </si>
  <si>
    <t>INSTALAÇÕES HIDROSSANITÁRIAS</t>
  </si>
  <si>
    <t>INSTALAÇÕES ELÉTRICAS</t>
  </si>
  <si>
    <t>COBERTURA</t>
  </si>
  <si>
    <t xml:space="preserve">PISO, RODAPÉS E PEITORIS </t>
  </si>
  <si>
    <t>BANCADAS, LOUÇAS E METAIS</t>
  </si>
  <si>
    <t>PINTURA</t>
  </si>
  <si>
    <t>PLANILHA ORÇAMENTÁRIA</t>
  </si>
  <si>
    <t>OBJETO:</t>
  </si>
  <si>
    <t>LOCAL:</t>
  </si>
  <si>
    <t>REFORMA, AMPLIAÇÃO E ADEQUAÇÃO DA CASA DO CAMINHO</t>
  </si>
  <si>
    <t>BDI</t>
  </si>
  <si>
    <t>Construção e Reforma de Edifícios</t>
  </si>
  <si>
    <t>AC</t>
  </si>
  <si>
    <t>SG</t>
  </si>
  <si>
    <t>R</t>
  </si>
  <si>
    <t>PROPONENTE / TOMADOR</t>
  </si>
  <si>
    <t>DF</t>
  </si>
  <si>
    <t>L</t>
  </si>
  <si>
    <t>BDI PAD</t>
  </si>
  <si>
    <t>Construção de Praças Urbanas, Rodovias, Ferrovias e recapeamento e pavimentação de vias urbanas</t>
  </si>
  <si>
    <t>Construção de Redes de Abastecimento de Água, Coleta de Esgoto</t>
  </si>
  <si>
    <t>Construção e Manutenção de Estações e Redes de Distribuição de Energia Elétrica</t>
  </si>
  <si>
    <t>Obras Portuárias, Marítimas e Fluviais</t>
  </si>
  <si>
    <t>CPRB</t>
  </si>
  <si>
    <t>Fornecimento de Materiais e Equipamentos (aquisição indireta - em conjunto com licitação de obras)</t>
  </si>
  <si>
    <t>Fornecimento de Materiais e Equipamentos (aquisição direta)</t>
  </si>
  <si>
    <t>Estudos e Projetos, Planos e Gerenciamento e outros correlatos</t>
  </si>
  <si>
    <t>(SELECIONAR)</t>
  </si>
  <si>
    <t>PREFEIRURA MUNICIPAL DE CARMO - RJ.</t>
  </si>
  <si>
    <t>CRONOGRAMA FÍSICO-FINANCEIRO</t>
  </si>
  <si>
    <t xml:space="preserve">Obra: </t>
  </si>
  <si>
    <t xml:space="preserve">Local: </t>
  </si>
  <si>
    <t>PERÍODO</t>
  </si>
  <si>
    <t>TOTAL</t>
  </si>
  <si>
    <t xml:space="preserve">VALOR DOS  </t>
  </si>
  <si>
    <t>PESO</t>
  </si>
  <si>
    <t>MÊS 01</t>
  </si>
  <si>
    <t>MÊS 02</t>
  </si>
  <si>
    <t>MÊS 03</t>
  </si>
  <si>
    <t>SERVIÇOS</t>
  </si>
  <si>
    <t>%</t>
  </si>
  <si>
    <t>VALOR</t>
  </si>
  <si>
    <t>TOTAL EM REAIS</t>
  </si>
  <si>
    <t>MÊS 04</t>
  </si>
  <si>
    <t>MÊS 05</t>
  </si>
  <si>
    <t>MÊS 06</t>
  </si>
  <si>
    <t>PREFEITURA MUNICIPAL DE CARMO -RJ</t>
  </si>
  <si>
    <t>M2</t>
  </si>
  <si>
    <t>FORNECIMENTO E INSTALAÇÃO DE PLACA DE OBRA COM CHAPA GALVANIZADA E ESTRUTURA DE MADEIRA. AF_03/2022_PS</t>
  </si>
  <si>
    <t>SINAPI</t>
  </si>
  <si>
    <t>1.1</t>
  </si>
  <si>
    <t xml:space="preserve"> UN</t>
  </si>
  <si>
    <t>M3</t>
  </si>
  <si>
    <t xml:space="preserve">TXKM </t>
  </si>
  <si>
    <t>TRANSPORTE COM CAMINHÃO BASCULANTE DE 10 M³, EM VIA URBANA PAVIMENTADA, ADICIONAL PARA DMT EXCEDENTE A 30 KM (UNIDADE: TXKM). AF_07/2020</t>
  </si>
  <si>
    <t>DEMOLIÇÃO DE REVESTIMENTO CERÂMICO, DE FORMA MANUAL, SEM REAPROVEITAMENTO. AF_09/2023</t>
  </si>
  <si>
    <t>DEMOLIÇÃO DE ALVENARIA DE BLOCO FURADO, DE FORMA MANUAL, SEM REAPROVEITAMENTO. AF_09/2023</t>
  </si>
  <si>
    <t>REMOÇÃO DE LOUÇAS, DE FORMA MANUAL, SEM REAPROVEITAMENTO. AF_09/2023</t>
  </si>
  <si>
    <t xml:space="preserve">REMOÇÃO DE JANELAS, DE FORMA MANUAL, SEM REAPROVEITAMENTO. AF_09/2023 </t>
  </si>
  <si>
    <t>REMOÇÃO DE PORTAS, DE FORMA MANUAL, SEM REAPROVEITAMENTO. AF_09/2023</t>
  </si>
  <si>
    <t>SINAPI (DESONERADO) - DATA REFERÊNCIA TÉCNICA: 19/03/2024</t>
  </si>
  <si>
    <t>REF.:</t>
  </si>
  <si>
    <t>ESCAVAÇÃO MANUAL PARA BLOCO DE COROAMENTO OU SAPATA (INCLUINDO ESCAVAÇÃO PARA COLOCAÇÃO DE FÔRMAS). AF_01/2024</t>
  </si>
  <si>
    <t>ESCAVAÇÃO MANUAL PARA VIGA BALDRAME OU SAPATA CORRIDA (INCLUINDO ESCAVAÇÃO PARA COLOCAÇÃO DE FÔRMAS). AF_01/2024</t>
  </si>
  <si>
    <t>REATERRO MANUAL DE VALAS, COM PLACA VIBRATÓRIA. AF_08/2023</t>
  </si>
  <si>
    <t>PREPARO DE FUNDO DE VALA COM LARGURA MENOR QUE 1,5 M (ACERTO DO SOLO NATURAL). AF_08/2020</t>
  </si>
  <si>
    <t>KG</t>
  </si>
  <si>
    <t>LASTRO DE CONCRETO MAGRO, APLICADO EM BLOCOS DE COROAMENTO OU SAPATAS, ESPESSURA DE 3 CM. AF_01/2024</t>
  </si>
  <si>
    <t xml:space="preserve">ARMAÇÃO DE BLOCO UTILIZANDO AÇO CA-50 DE 10 MM - MONTAGEM. AF_01/2024 </t>
  </si>
  <si>
    <t>CONCRETO FCK = 30MPA, TRAÇO 1:2,1:2,5 (EM MASSA SECA DE CIMENTO/ AREIA MÉDIA/ BRITA 1) - PREPARO MECÂNICO COM BETONEIRA 600 L. AF_05/2021</t>
  </si>
  <si>
    <t>VIGAS BALDRAMES</t>
  </si>
  <si>
    <t xml:space="preserve">VIGAS </t>
  </si>
  <si>
    <t>M</t>
  </si>
  <si>
    <t xml:space="preserve">VERGA PRÉ-MOLDADA PARA JANELAS COM MAIS DE 1,5 M DE VÃO. AF_03/2016 </t>
  </si>
  <si>
    <t xml:space="preserve">VERGA PRÉ-MOLDADA PARA PORTAS COM ATÉ 1,5 M DE VÃO. AF_03/2016 </t>
  </si>
  <si>
    <t>FABRICAÇÃO DE FÔRMA PARA VIGAS, EM CHAPA DE MADEIRA COMPENSADA RESINADA, E = 17 MM. AF_09/2020</t>
  </si>
  <si>
    <t>FABRICAÇÃO DE FÔRMA PARA PILARES E ESTRUTURAS SIMILARES, EM CHAPA DE MADEIRA COMPENSADA RESINADA, E = 17 MM. AF_09/2020</t>
  </si>
  <si>
    <t>FABRICAÇÃO, MONTAGEM E DESMONTAGEM DE FÔRMA PARA SAPATA, EM MADEIRA SERRADA, E=25 MM, 1 UTILIZAÇÃO. AF_01/2024</t>
  </si>
  <si>
    <t>FABRICAÇÃO, MONTAGEM E DESMONTAGEM DE FÔRMA PARA VIGA BALDRAME, EM MADEIRA SERRADA, E=25 MM, 1 UTILIZAÇÃO. AF_01/2024</t>
  </si>
  <si>
    <t>ARMAÇÃO DE PILAR OU VIGA DE ESTRUTURA DE CONCRETO ARMADO EMBUTIDA EM ALVENARIA DE VEDAÇÃO UTILIZANDO AÇO CA-50 DE 8,0 MM - MONTAGEM. AF_06/2022</t>
  </si>
  <si>
    <t>ARMAÇÃO DE PILAR OU VIGA DE ESTRUTURA DE CONCRETO ARMADO EMBUTIDA EM ALVENARIA DE VEDAÇÃO UTILIZANDO AÇO CA-60 DE 5,0 MM - MONTAGEM. AF_06/2022</t>
  </si>
  <si>
    <t>ARMAÇÃO DE PILAR OU VIGA DE ESTRUTURA DE CONCRETO ARMADO EMBUTIDA EM ALVENARIA DE VEDAÇÃO UTILIZANDO AÇO CA-50 DE 10,0 MM - MONTAGEM. AF_06/2022</t>
  </si>
  <si>
    <t xml:space="preserve">LAJE </t>
  </si>
  <si>
    <t>MONTAGEM E DESMONTAGEM DE FÔRMA DE LAJE MACIÇA, PÉ-DIREITO SIMPLES, EM CHAPA DE MADEIRA COMPENSADA PLASTIFICADA, 10 UTILIZAÇÕES. AF_09/2020</t>
  </si>
  <si>
    <t>CONCRETAGEM DE LAJES EM EDIFICAÇÕES UNIFAMILIARES FEITAS COM SISTEMA DE FÔRMAS MANUSEÁVEIS, COM CONCRETO USINADO BOMBEÁVEL FCK 25 MPA - LANÇAMENTO, ADENSAMENTO E ACABAMENTO (EXCLUSIVE BOMBA LANÇA). AF_10/2021</t>
  </si>
  <si>
    <t>ARMAÇÃO UTILIZANDO AÇO CA-25 DE 6,3 MM - MONTAGEM. AF_06/2022</t>
  </si>
  <si>
    <t>CONTENÇÃO DA RAMPA</t>
  </si>
  <si>
    <t xml:space="preserve">ALVENARIA DE VEDAÇÃO DE BLOCOS CERÂMICOS FURADOS NA VERTICAL DE 9X19X39 CM (ESPESSURA 9 CM) E ARGAMASSA DE ASSENTAMENTO COM PREPARO MANUAL. AF_12/2021z </t>
  </si>
  <si>
    <t xml:space="preserve">ARMAÇÃO UTILIZANDO AÇO CA-25 DE 8,0 MM - MONTAGEM. AF_06/2022 </t>
  </si>
  <si>
    <t>CONCRETO FCK = 25MPA, TRAÇO 1:2,3:2,7 (EM MASSA SECA DE CIMENTO/ AREIA MÉDIA/ BRITA 1) - PREPARO MECÂNICO COM BETONEIRA 400 L. AF_05/2021</t>
  </si>
  <si>
    <t>TRAMA DE AÇO COMPOSTA POR TERÇAS PARA TELHADOS DE ATÉ 2 ÁGUAS PARA TELHA ONDULADA DE FIBROCIMENTO, METÁLICA, PLÁSTICA OU TERMOACÚSTICA, INCLUSO TRANSPORTE VERTICAL. AF_07/2019</t>
  </si>
  <si>
    <t>TELHAMENTO COM TELHA DE AÇO/ALUMÍNIO E = 0,5 MM, COM ATÉ 2 ÁGUAS, INCLUSO IÇAMENTO. AF_07/2019</t>
  </si>
  <si>
    <t>RUFO EXTERNO/INTERNO EM CHAPA DE AÇO GALVANIZADO NÚMERO 26, CORTE DE 33 CM, INCLUSO IÇAMENTO. AF_07/2019</t>
  </si>
  <si>
    <t>CALHA EM CHAPA DE AÇO GALVANIZADO NÚMERO 24, DESENVOLVIMENTO DE 50 CM, INCLUSO TRANSPORTE VERTICAL. AF_07/2019</t>
  </si>
  <si>
    <t>TUBO PVC, SÉRIE R, ÁGUA PLUVIAL, DN 100 MM, FORNECIDO E INSTALADO EM CONDUTORES VERTICAIS DE ÁGUAS PLUVIAIS. AF_06/2022</t>
  </si>
  <si>
    <t>CHAPISCO APLICADO EM ALVENARIAS E ESTRUTURAS DE CONCRETO INTERNAS, COM COLHER DE PEDREIRO. ARGAMASSA TRAÇO 1:3 COM PREPARO MANUAL. AF_10/2022</t>
  </si>
  <si>
    <t>EMBOÇO OU MASSA ÚNICA EM ARGAMASSA TRAÇO 1:2:8, PREPARO MANUAL, APLICADA MANUALMENTE EM PANOS CEGOS DE FACHADA (SEM PRESENÇA DE VÃOS), ESPESSURA DE 25 MM. AF_09/2022</t>
  </si>
  <si>
    <t>REVESTIMENTO CERÂMICO PARA PAREDES INTERNAS COM PLACAS TIPO ESMALTADA EXTRA DE DIMENSÕES 33X45 CM APLICADAS NA ALTURA INTEIRA DAS PAREDES. AF_02/2023_PE</t>
  </si>
  <si>
    <t>REVESTIMENTOS DE PAREDES E TETO</t>
  </si>
  <si>
    <t>JANELA DE ALUMÍNIO DE CORRER COM 4 FOLHAS PARA VIDROS, COM VIDROS, BATENTE, ACABAMENTO COM ACETATO OU BRILHANTE E FERRAGENS. EXCLUSIVE ALIZAR E CONTRAMARCO. FORNECIMENTO E INSTALAÇÃO. AF_12/2019</t>
  </si>
  <si>
    <t>JANELA DE ALUMÍNIO TIPO MAXIM-AR, COM VIDROS, BATENTE E FERRAGENS. EXCLUSIVE ALIZAR, ACABAMENTO E CONTRAMARCO. FORNECIMENTO E INSTALAÇÃO. AF_12/2019</t>
  </si>
  <si>
    <t>RODAPÉ CERÂMICO DE 7CM DE ALTURA COM PLACAS TIPO ESMALTADA EXTRA DE DIMENSÕES 60X60CM. AF_02/2023</t>
  </si>
  <si>
    <t>SOLEIRA EM MÁRMORE/GRANITO, LARGURA 15 CM, ESPESSURA 2,0 CM. AF_09/2020</t>
  </si>
  <si>
    <t>PEITORIL LINEAR EM GRANITO OU MÁRMORE, L = 15CM, COMPRIMENTO DE ATÉ 2M, ASSENTADO COM ARGAMASSA 1:6 COM ADITIVO. AF_11/2020</t>
  </si>
  <si>
    <t>CONTRAPISO EM ARGAMASSA TRAÇO 1:4 (CIMENTO E AREIA), PREPARO MANUAL, APLICADO EM ÁREAS SECAS SOBRE LAJE, ADERIDO, ACABAMENTO NÃO REFORÇADO, ESPESSURA 2CM. AF_07/2021</t>
  </si>
  <si>
    <t>REVESTIMENTO CERÂMICO PARA PISO COM PLACAS TIPO ESMALTADA EXTRA DE DIMENSÕES 60X60 CM APLICADA EM AMBIENTES DE ÁREA ENTRE 5 M2 E 10 M2. AF_02/2023_PE</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</si>
  <si>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</si>
  <si>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</si>
  <si>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</si>
  <si>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</si>
  <si>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 xml:space="preserve"> UN </t>
  </si>
  <si>
    <t>PONTO DE CONSUMO TERMINAL DE ÁGUA FRIA (SUBRAMAL) COM TUBULAÇÃO DE PVC, DN 25 MM, INSTALADO EM RAMAL DE ÁGUA, INCLUSOS RASGO E CHUMBAMENTO EM ALVENARIA. AF_12/2014</t>
  </si>
  <si>
    <t>CONJUNTO DE PONTOS DE COLETA DE ESGOTO PARA ÁREA DE SERVIÇO (RAMAL DE ESGOTO SANITÁRIO), EM PVC SÉRIE NORMAL, COM TUBOS, CONEXÕES, RALOS, CAIXAS SIFONADAS, CORTES E FIXAÇÕES EM PRÉDIO. AF_05/2023</t>
  </si>
  <si>
    <t>CONJUNTO DE PONTOS DE COLETA DE ESGOTO PARA BANHEIRO (RAMAL DE ESGOTO SANITÁRIO), EM PVC SÉRIE NORMAL, COM TUBOS, CONEXÕES, RALOS, CAIXAS SIFONADAS, CORTES E FIXAÇÕES EM PRÉDIO COM PRUMADA DE DESCIDA DE ESGOTO
FORA DO BANHEIRO. AF_05/2023</t>
  </si>
  <si>
    <t>CONJUNTO DE PONTOS DE COLETA DE ESGOTO PARA COZINHA (RAMAL DE ESGOTO SANITÁRIO), EM PVC SÉRIE NORMAL, COM TUBOS, CONEXÕES, CORTES E FIXAÇÕES EM PRÉDIO. AF_05/2023</t>
  </si>
  <si>
    <t>COMPOSIÇÃO PARAMÉTRICA DE PONTO ELÉTRICO DE ILUMINAÇÃO, COM INTERRUPTO R SIMPLES, EM EDIFÍCIO RESIDENCIAL COM ELETRODUTO EMBUTIDO EM RASGOS N
AS PAREDES, INCLUSO TOMADA, ELETRODUTO, CABO, RASGO E CHUMBAMENTO (SEM LUMINÁRIA E LÂMPADA). AF_11/2022</t>
  </si>
  <si>
    <t>COMPOSIÇÃO PARAMÉTRICA DE PONTO ELÉTRICO DE TOMADA DE USO ESPECÍFICO 2P+T (20A/250V) EM EDIFÍCIO RESIDENCIAL COM ELETRODUTO EMBUTIDO EM RASGOS NAS PAREDES, INCLUSO TOMADA, ELETRODUTO, CABO, RASGO, QUEBRA E CHUM
BAMENTO (EXCETO CHUVEIRO). AF_11/2022</t>
  </si>
  <si>
    <t>LUMINÁRIA DE LED PARA ILUMINAÇÃO PÚBLICA, DE 33 W ATÉ 50W - FORNECIMENTO E INSTALAÇÃO. AF_08/2020</t>
  </si>
  <si>
    <t>LUMINÁRIA TIPO PLAFON CIRCULAR, DE SOBREPOR, COM LED DE 12/13 W - FORNECIMENTO E INSTALAÇÃO. AF_03/2022</t>
  </si>
  <si>
    <t>CHUVEIRO ELÉTRICO COMUM CORPO PLÁSTICO, TIPO DUCHA FORNECIMENTO E INSTALAÇÃO. AF_01/2020</t>
  </si>
  <si>
    <t>UN</t>
  </si>
  <si>
    <t>TANQUE DE LOUÇA BRANCA COM COLUNA, 30L OU EQUIVALENTE, INCLUSO SIFÃO FLEXÍVEL EM PVC, VÁLVULA METÁLICA E TORNEIRA DE METAL CROMADO PADRÃO MÉDIO - FORNECIMENTO E INSTALAÇÃO. AF_01/2020</t>
  </si>
  <si>
    <t>LAVATÓRIO LOUÇA BRANCA COM COLUNA, *44 X 35,5* CM, PADRÃO POPULAR - FORNECIMENTO E INSTALAÇÃO. AF_01/2020</t>
  </si>
  <si>
    <t>TORNEIRA CROMADA DE MESA, 1/2 OU 3/4, PARA LAVATÓRIO, PADRÃO POPULAR- FORNECIMENTO E INSTALAÇÃO. AF_01/2020</t>
  </si>
  <si>
    <t>SIFÃO DO TIPO FLEXÍVEL EM PVC 1 X 1.1/2 - FORNECIMENTO E INSTALAÇÃO.AF_01/2020</t>
  </si>
  <si>
    <t>VÁLVULA EM PLÁSTICO 1 PARA PIA, TANQUE OU LAVATÓRIO, COM OU SEM LADRÃO - FORNECIMENTO E INSTALAÇÃO. AF_01/2020</t>
  </si>
  <si>
    <t>VASO SANITÁRIO SIFONADO COM CAIXA ACOPLADA LOUÇA BRANCA - FORNECIMENTO E INSTALAÇÃO. AF_01/2020</t>
  </si>
  <si>
    <t>PORTA TOALHA ROSTO EM METAL CROMADO, TIPO ARGOLA, INCLUSO FIXAÇÃO. AF_01/2020</t>
  </si>
  <si>
    <t>PAPELEIRA DE PAREDE EM METAL CROMADO SEM TAMPA, INCLUSO FIXAÇÃO. AF_01/2020</t>
  </si>
  <si>
    <t>SABONETEIRA DE PAREDE EM METAL CROMADO, INCLUSO FIXAÇÃO. AF_01/2020</t>
  </si>
  <si>
    <t>HIDRÁLICAS</t>
  </si>
  <si>
    <t>SANITÁRIAS</t>
  </si>
  <si>
    <t>KIT DE PORTA DE MADEIRA PARA PINTURA, SEMI-OCA (LEVE OU MÉDIA), PADRÃO MÉDIO, 80X210CM, ESPESSURA DE 3,5CM, ITENS INCLUSOS: DOBRADIÇAS, MONTAGEM E INSTALAÇÃO DO BATENTE, FECHADURA COM EXECUÇÃO DO FURO - FORNECIMENTO E INSTALAÇÃO. AF_12/2019</t>
  </si>
  <si>
    <t>KIT DE REGISTRO DE PRESSÃO BRUTO DE LATÃO ½", INCLUSIVE CONEXÕES, ROSCÁVEL, INSTALADO EM RAMAL DE ÁGUA FRIA - FORNECIMENTO E INSTALAÇÃO. AF_12/2014</t>
  </si>
  <si>
    <t>KIT DE REGISTRO DE GAVETA BRUTO DE LATÃO ½", INCLUSIVE CONEXÕES, ROSCÁVEL, INSTALADO EM RAMAL DE ÁGUA FRIA - FORNECIMENTO E INSTALAÇÃO. AF_12/2014</t>
  </si>
  <si>
    <t>MANOPLA E CANOPLA CROMADA FORNECIMENTO E INSTALAÇÃO. AF_01/2020</t>
  </si>
  <si>
    <t>PINTURA TINTA DE ACABAMENTO (PIGMENTADA) ESMALTE SINTÉTICO FOSCO EM MADEIRA, 2 DEMÃOS. AF_01/2021</t>
  </si>
  <si>
    <t>ENGATE FLEXÍVEL EM PLÁSTICO BRANCO, 1/2 X 40CM - FORNECIMENTO E INSTALAÇÃO. AF_01/2020</t>
  </si>
  <si>
    <t>H</t>
  </si>
  <si>
    <r>
      <t>SERVENTE COM ENCARGOS COMPLEMENTARES</t>
    </r>
    <r>
      <rPr>
        <b/>
        <sz val="11"/>
        <color theme="1"/>
        <rFont val="Calibri"/>
        <family val="2"/>
        <scheme val="minor"/>
      </rPr>
      <t xml:space="preserve"> (TRANSPORTE DOS ENTULHOS ATÉ A CAÇAMBA)</t>
    </r>
  </si>
  <si>
    <t>DEMOLIÇÃO DE ARGAMASSAS, DE FORMA MANUAL, SEM REAPROVEITAMENTO. AF_09/2023</t>
  </si>
  <si>
    <t>2.1</t>
  </si>
  <si>
    <t>2.2</t>
  </si>
  <si>
    <t>2.3</t>
  </si>
  <si>
    <t>2.4</t>
  </si>
  <si>
    <t>2.5</t>
  </si>
  <si>
    <t>2.6</t>
  </si>
  <si>
    <t>2.7</t>
  </si>
  <si>
    <t>2.8</t>
  </si>
  <si>
    <t>3.1</t>
  </si>
  <si>
    <t>3.2</t>
  </si>
  <si>
    <t>3.3</t>
  </si>
  <si>
    <t>3.4</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</si>
  <si>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</si>
  <si>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</si>
  <si>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</si>
  <si>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</si>
  <si>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</si>
  <si>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</si>
  <si>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</si>
  <si>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</si>
  <si>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</si>
  <si>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</si>
  <si>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</si>
  <si>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</si>
  <si>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</si>
  <si>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</si>
  <si>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</si>
  <si>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</si>
  <si>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</si>
  <si>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</si>
  <si>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</si>
  <si>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</si>
  <si>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</si>
  <si>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</si>
  <si>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</si>
  <si>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</si>
  <si>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</si>
  <si>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</si>
  <si>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</si>
  <si>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6.1</t>
  </si>
  <si>
    <t>6.2</t>
  </si>
  <si>
    <t>6.3</t>
  </si>
  <si>
    <t>6.4</t>
  </si>
  <si>
    <t>6.5</t>
  </si>
  <si>
    <t>7.1</t>
  </si>
  <si>
    <t>7.2</t>
  </si>
  <si>
    <t>7.3</t>
  </si>
  <si>
    <t>7.4</t>
  </si>
  <si>
    <t>7.5</t>
  </si>
  <si>
    <t>8.1</t>
  </si>
  <si>
    <t>8.2</t>
  </si>
  <si>
    <t>8.3</t>
  </si>
  <si>
    <t>8.4</t>
  </si>
  <si>
    <t>8.5</t>
  </si>
  <si>
    <t>8.6</t>
  </si>
  <si>
    <t>8.7</t>
  </si>
  <si>
    <t>9.1</t>
  </si>
  <si>
    <t>9.2</t>
  </si>
  <si>
    <t>9.3</t>
  </si>
  <si>
    <t>9.4</t>
  </si>
  <si>
    <t>9.5</t>
  </si>
  <si>
    <t>10.1</t>
  </si>
  <si>
    <t>10.2</t>
  </si>
  <si>
    <t>10.3</t>
  </si>
  <si>
    <t>11.1</t>
  </si>
  <si>
    <t>11.2</t>
  </si>
  <si>
    <t>11.3</t>
  </si>
  <si>
    <t>12.1</t>
  </si>
  <si>
    <t>12.2</t>
  </si>
  <si>
    <t>12.3</t>
  </si>
  <si>
    <t>12.4</t>
  </si>
  <si>
    <t>12.5</t>
  </si>
  <si>
    <t>12.6</t>
  </si>
  <si>
    <t>13.1</t>
  </si>
  <si>
    <t>13.2</t>
  </si>
  <si>
    <t>13.3</t>
  </si>
  <si>
    <t>13.4</t>
  </si>
  <si>
    <t>13.5</t>
  </si>
  <si>
    <t>13.6</t>
  </si>
  <si>
    <t>13.7</t>
  </si>
  <si>
    <t>13.8</t>
  </si>
  <si>
    <t>13.9</t>
  </si>
  <si>
    <t>13.10</t>
  </si>
  <si>
    <t>13.11</t>
  </si>
  <si>
    <t>14.1</t>
  </si>
  <si>
    <t>14.2</t>
  </si>
  <si>
    <t>14.3</t>
  </si>
  <si>
    <t>14.4</t>
  </si>
  <si>
    <t>14.5</t>
  </si>
  <si>
    <t>14.6</t>
  </si>
  <si>
    <t>PORTA EM ALUMÍNIO DE ABRIR TIPO VENEZIANA COM GUARNIÇÃO, FIXAÇÃO COM PARAFUSOS - FORNECIMENTO E INSTALAÇÃO. AF_12/2019</t>
  </si>
  <si>
    <t>11.4</t>
  </si>
  <si>
    <t>ARMAÇÃO PARA EXECUÇÃO DE RADIER, PISO DE CONCRETO OU LAJE SOBRE SOLO, COM USO DE TELA Q-92. AF_09/2021</t>
  </si>
  <si>
    <t>12.7</t>
  </si>
  <si>
    <t>EXECUÇÃO DE LAJE SOBRE SOLO, ESPESSURA DE 10 CM, FCK = 30 MPA, COM USO DE FORMAS EM MADEIRA SERRADA. AF_09/2021</t>
  </si>
  <si>
    <t>DIVERSOS</t>
  </si>
  <si>
    <t>MEMÓRIA DE CÁLCULO</t>
  </si>
  <si>
    <t>QTD</t>
  </si>
  <si>
    <t>OBSERVAÇÕES</t>
  </si>
  <si>
    <t>INSTALADA DE FRENTE PARA RUA</t>
  </si>
  <si>
    <t>GERAL</t>
  </si>
  <si>
    <t>C</t>
  </si>
  <si>
    <t>E</t>
  </si>
  <si>
    <t>CONFORME PROJETO DE DEMOLIÇÃO</t>
  </si>
  <si>
    <t>PISOS</t>
  </si>
  <si>
    <t>QUARTO 1</t>
  </si>
  <si>
    <t>QUARTO 2</t>
  </si>
  <si>
    <t>QUARTO 3</t>
  </si>
  <si>
    <t>QUARTO 4</t>
  </si>
  <si>
    <t>QUARTO 5</t>
  </si>
  <si>
    <t>QUARTO 6</t>
  </si>
  <si>
    <t>QUARTO 7</t>
  </si>
  <si>
    <t>QUARTO 8</t>
  </si>
  <si>
    <t>A. SERVIÇO</t>
  </si>
  <si>
    <t>COZINHA</t>
  </si>
  <si>
    <t>BAMH. DA COZINHA</t>
  </si>
  <si>
    <t>REFEITÓRIO</t>
  </si>
  <si>
    <t>BANHEIRO SOCIAL</t>
  </si>
  <si>
    <t>PAV. SUPERIOR</t>
  </si>
  <si>
    <t>SALA DE JOGOS</t>
  </si>
  <si>
    <t>DIAS</t>
  </si>
  <si>
    <t>H/DIA</t>
  </si>
  <si>
    <t>TRANSPORTE DE ENTULHOS ATÉ A CAÇAMBA</t>
  </si>
  <si>
    <t>T</t>
  </si>
  <si>
    <t>KM</t>
  </si>
  <si>
    <t>PESO ESPECIFICO DE ENTULHO 1,5T/M3</t>
  </si>
  <si>
    <t>BOTA FORA</t>
  </si>
  <si>
    <t>QUAT.</t>
  </si>
  <si>
    <t>SAPATAS DA RAMPA</t>
  </si>
  <si>
    <t>SAPATAS RESTANTES</t>
  </si>
  <si>
    <t>RAMPA</t>
  </si>
  <si>
    <t>BALDRAME DA RAMPA</t>
  </si>
  <si>
    <t>BALDRAME RESTANTE</t>
  </si>
  <si>
    <t>NIVELAMENTO DO PISO</t>
  </si>
  <si>
    <t>PESO ESPECIFICO DE TERRA 1,2T/M3</t>
  </si>
  <si>
    <t>P</t>
  </si>
  <si>
    <t>KG/M3</t>
  </si>
  <si>
    <t>TODAS AS SAPATAS</t>
  </si>
  <si>
    <t xml:space="preserve">PILARES DA RAMAPA </t>
  </si>
  <si>
    <t>PILARES RESTANTES</t>
  </si>
  <si>
    <t>K/M3</t>
  </si>
  <si>
    <t>ARMAÇÃO POSITIVA</t>
  </si>
  <si>
    <t>ARMAÇÃO NEGATIVA</t>
  </si>
  <si>
    <t>ESTRIBOS</t>
  </si>
  <si>
    <t>KG/M2</t>
  </si>
  <si>
    <t>MALHA 13X13CM</t>
  </si>
  <si>
    <t>PLATAFORMA ELEVATÓRIA</t>
  </si>
  <si>
    <t>SALA DE TV + SALA DE ESTAR</t>
  </si>
  <si>
    <t>PAREDE COM SISTEMA EM CHAPAS DE GESSO PARA DRYWALL, USO INTERNO, COM DUAS FACES SIMPLES E ESTRUTURA METÁLICA COM GUIAS SIMPLES PARA PAREDES COM ÁREA LÍQUIDA MAIOR OU IGUAL A 6 M2, COM VÃOS. AF_07/2023_PS</t>
  </si>
  <si>
    <t>PAV. TÉRREO</t>
  </si>
  <si>
    <t>FOSSO DO ELEVADOR</t>
  </si>
  <si>
    <t xml:space="preserve">SAÍDA SUPERIOR DO FOSSO </t>
  </si>
  <si>
    <t>BANH. DA COZINHA</t>
  </si>
  <si>
    <t>18.040.0025-0</t>
  </si>
  <si>
    <t>EMOP</t>
  </si>
  <si>
    <t>15.1</t>
  </si>
  <si>
    <t>PLATAFORMA PARA TRANSPORTE VERTICAL,PERCURSO DE 4,00M,CAPACIDADE PARA 230KG,VELOCIDADE DE 6M/MINUTO,COM DUAS PARADAS,GUARDA CORPO LATERAL COM BRACO TIPO BASCULANTE E ACESSO PELO MESMO LADO,COMANDO AUTOMATICO SIMPLES NAS DUAS PARADAS FRANQUEADO, CHAVE NA CABINE,MOTOR ELETRICO DE 2CV A 1720RPM,60HZ,TRIFASICO(220/380V).FORNECIMENTO,MONTAGEM E PLATAFORMA P/TRANSPORTE VERTICAL, PERCURSO DE 4,00M, CAPAC. INSTALACAODE 230KG, VELOCIDADE DE 6M/MIN</t>
  </si>
  <si>
    <t>U N</t>
  </si>
  <si>
    <t>PILARES DA VARANDAS</t>
  </si>
  <si>
    <t>CORTE RASO E RECORTE DE ÁRVORE COM DIÂMETRO DE TRONCO MAIOR OU IGUAL A 0,20 M E MENOR QUE 0,40 M .AF_05/2018</t>
  </si>
  <si>
    <t>REMOÇÃO DE RAÍZES REMANESCENTES DE TRONCO DE ÁRVORE COM DIÂMETRO MAIOR OU IGUAL A 0,20 M E MENOR QUE 0,40 M.AF_05/2018</t>
  </si>
  <si>
    <t>2.9</t>
  </si>
  <si>
    <t>2.10</t>
  </si>
  <si>
    <t>COQUEIROS</t>
  </si>
  <si>
    <t>TRAMA DE MADEIRA COMPOSTA POR RIPAS, CAIBROS E TERÇAS PARA TELHADOS DE ATÉ 2 ÁGUAS PARA TELHA DE ENCAIXE DE CERÂMICA OU DE CONCRETO, INCLUSO TRANSPORTE VERTICAL. AF_07/2019</t>
  </si>
  <si>
    <t>TELHAMENTO COM TELHA CERÂMICA DE ENCAIXE, TIPO PORTUGUESA, COM ATÉ 2 ÁGUAS, INCLUSO TRANSPORTE VERTICAL. AF_07/2019</t>
  </si>
  <si>
    <t>7.6</t>
  </si>
  <si>
    <t>7.7</t>
  </si>
  <si>
    <t>VARANDA DA FRENTE</t>
  </si>
  <si>
    <t>VARANDA LATERAL</t>
  </si>
  <si>
    <t>ACRESCIMO DA EDIFICAÇÃO</t>
  </si>
  <si>
    <t>ACESSIBILIDADE</t>
  </si>
  <si>
    <t>BANHEIRO DOS FUNDOS</t>
  </si>
  <si>
    <t>AÇO 5.0MM MALHA 20X20CM</t>
  </si>
  <si>
    <t>VARANDAS DA FRENTE E LATERAL</t>
  </si>
  <si>
    <t>VARANDA DA LATERAL</t>
  </si>
  <si>
    <t>QUARTO  1</t>
  </si>
  <si>
    <t>ÁREA DE ESTUDO</t>
  </si>
  <si>
    <t xml:space="preserve">CIRCULAÇÃO </t>
  </si>
  <si>
    <t>QUARTO2</t>
  </si>
  <si>
    <t>QUARTO3</t>
  </si>
  <si>
    <t>QUARTO4</t>
  </si>
  <si>
    <t>BANHEIRO M</t>
  </si>
  <si>
    <t>BANHEIRO  F</t>
  </si>
  <si>
    <t>SALA DE TV</t>
  </si>
  <si>
    <t>BANHEIRO DOS FUNCIONÁRIOS</t>
  </si>
  <si>
    <t>SALA DE ESTAR</t>
  </si>
  <si>
    <t>HALL</t>
  </si>
  <si>
    <t>DML</t>
  </si>
  <si>
    <t>LIXO</t>
  </si>
  <si>
    <t>GÁS</t>
  </si>
  <si>
    <t>SALA DE JANTAR</t>
  </si>
  <si>
    <t>DESPENSA</t>
  </si>
  <si>
    <t>BANHEIRO  E VESTIÁRIO DOS FUNCIONÁRIOS</t>
  </si>
  <si>
    <t>VESTIÁRIO DOS FUNCIONÁRIOS</t>
  </si>
  <si>
    <t>VARANDA 1</t>
  </si>
  <si>
    <t>OBS.: EM SOLEIRA DE PORTA 0,10 CM ENTRANDO PARA CADA LADO</t>
  </si>
  <si>
    <t>VARANDA 2</t>
  </si>
  <si>
    <t>DISPENSA</t>
  </si>
  <si>
    <t>ÁREA DE SERVIÇO</t>
  </si>
  <si>
    <t>OBS.: PEITORIL 0,05 CM ENTRANDO PARA CADA LADO</t>
  </si>
  <si>
    <t>BANHEIRO MASCULINO</t>
  </si>
  <si>
    <t>BANHEIRO DEPENDENCIA</t>
  </si>
  <si>
    <t>SALA DE JANTAR P/ COZINHA</t>
  </si>
  <si>
    <t>HALL DE CIRC. P/ VARANDA E AREA SERVIÇO</t>
  </si>
  <si>
    <t>SALA DE ESTAR P/VARANDA 1</t>
  </si>
  <si>
    <t>SALA DE ESTAR P VARANDA 2</t>
  </si>
  <si>
    <t>BAMHEIRO FEMININO</t>
  </si>
  <si>
    <t>PORTA CORREDOR PARA FUNDOS</t>
  </si>
  <si>
    <t>PORTA DA PLATAFORMA ELEVATÓRIA</t>
  </si>
  <si>
    <t>SINAPI (DESONERADO) - DATA REFERÊNCIA TÉCNICA: 19/03/2024  - EMOP DESONERADO REF.: FEV/2024</t>
  </si>
  <si>
    <t>18.081.0020-A</t>
  </si>
  <si>
    <t>18.081.0050-A</t>
  </si>
  <si>
    <t>BANCA SECA DE GRANITO CINZA CORUMBA,COM 2CM DE ESPESSURA E 60CM DE LARGURA,SOBRE APOIOS DE ALVENARIA DE MEIA VEZ E VERGA DE CONCRETO,SEM REVESTIMENTO.FORNECIMENTO E ASSENTAMENTO</t>
  </si>
  <si>
    <t>18.016.0040-A</t>
  </si>
  <si>
    <t>CUBA DE ACO INOXIDAVEL,MEDINDO APROXIMADAMENTE (500X400X200)MM,EM CHAPA 20.304,VALVULA DE ESCOAMENTO TIPO AMERICANA 1623 (500X400X200),SIFAO 1680 1.1/2" X 1.1/2",EXCLUSIVE TORNEIRA.FORNECIMENTO E COLOCACAO</t>
  </si>
  <si>
    <t>18.009.0065-A</t>
  </si>
  <si>
    <t>TORNEIRA PARA PIA,COM AREJADOR,TUBO MOVEL,TIPO PAREDE,1168 OU SIMILAR,DE 1/2"X22CM APROXIMADAMENTE,EM METAL CROMADO.FORNECIMENTO</t>
  </si>
  <si>
    <t>BANCA DE GRANITO CINZA CORUMBA,COM 2CM DE ESPESSURA,COM ABERTURA PARA 1 CUBA (EXCLUSIVE ESTA),SOBRE APOIOS DE ALVENARIA DE MEIA VEZ E VERGA DE CONCRETO,SEM REVESTIMENTO.FORNECIMENTO E COLOCACAO</t>
  </si>
  <si>
    <t>13.12</t>
  </si>
  <si>
    <t>13.13</t>
  </si>
  <si>
    <t>13.14</t>
  </si>
  <si>
    <t>13.15</t>
  </si>
  <si>
    <t>18.002.0014-A</t>
  </si>
  <si>
    <t>LAVATORIO DE LOUCA BRANCA,COM COLUNA SUSPENSA,PARA PESSOAS COM NECESSIDADES ESPECIFICAS,COM MEDIDAS EM TORNO DE (45,5X35,5)CM,INCLUSIVE SIFAO EM PVC FLEXIVEL,VALVULA DE ESCOAMENTOCROMADA,RABICHO EM PVC,TORNEIRA DE FECHAMENTO AUTOMATICO DEPAREDE,ANTIVANDALISMO DE 85MM,PARA LAVATORIO E ACESSORIOS DE FIXACAO.FORNECIMENTO</t>
  </si>
  <si>
    <t>18.007.0090-A</t>
  </si>
  <si>
    <t>CHUVEIRO COM DESVIADOR E DUCHA MANUAL,CROMADO,PARA PESSOAS COM NECESSIDADES ESPECIFICAS.FORNECIMENTO</t>
  </si>
  <si>
    <t>18.013.0170-A</t>
  </si>
  <si>
    <t>MISTURADOR MONOCOMANDO PARA CHUVEIRO AP/BP ALTA VAZAO 3/4",COM ACABAMENTO MONOCOMANDO DE ALAVANCA EM METAL CROMADO,PARA PESSOAS COM NECESSIDADES ESPECIFICAS.FORNECIMENTO</t>
  </si>
  <si>
    <t>13.16</t>
  </si>
  <si>
    <t>13.17</t>
  </si>
  <si>
    <t>13.18</t>
  </si>
  <si>
    <t>18.016.0106-A</t>
  </si>
  <si>
    <t>BARRA DE APOIO EM ACO INOXIDAVEL AISI 304,TUBO DE 1.1/4",INCLUSIVE FIXACAO COM PARAFUSOS INOXIDAVEIS E BUCHAS PLASTICAS,COM 80CM,CONFORME ABNT NBR 9050 PARA ACESSIBILIDADE.FORNECIMENTO E COLOCACAO</t>
  </si>
  <si>
    <t>13.19</t>
  </si>
  <si>
    <t>13.20</t>
  </si>
  <si>
    <t>13.21</t>
  </si>
  <si>
    <t>13.22</t>
  </si>
  <si>
    <t>18.016.0125-A</t>
  </si>
  <si>
    <t>BARRA DE APOIO(PUXADOR HORIZONTAL/VERTICAL)EM ACO INOXIDAVELAISI 304,TUBO DE 1 1/4",INCLUSIVE FIXACAO COM PARAFUSOS INOXIDAVEIS E BUCHAS PLASTICAS,COM 40CM,PARA PORTAS DE SANITARIOS,VESTIARIOS E QUARTOS ACESSIVEIS EM LOCAIS DE HOSPEDAGEM EDE SAUDE,CONFORME ABNT NBR 9050 PARA ACESSIBILIDADE.FORNECIMENTO E COLOCACAO</t>
  </si>
  <si>
    <t>18.016.0135-A</t>
  </si>
  <si>
    <t>BARRA DE APOIO LATERAL,PISO PAREDE,EM ACO INOXIDAVEL AISI 304,TUBO DE 1.1/4",INCLUSIVE FIXACAO COM PARAFUSOS INOXIDAVEISE BUCHAS PLASTICAS,COM (75X80)CM,CONFORME ABNT NBR 9050 PARA ACESSIBILIDADE.FORNECIMENTO E COLOCACAO</t>
  </si>
  <si>
    <t>ÁREA EXTERNA</t>
  </si>
  <si>
    <t>PAVIMENTO SUPERIOR</t>
  </si>
  <si>
    <t>SALA 1</t>
  </si>
  <si>
    <t>SALA 2</t>
  </si>
  <si>
    <t>SALA 3</t>
  </si>
  <si>
    <t>SALA 4</t>
  </si>
  <si>
    <t>ALMOXARIFADO</t>
  </si>
  <si>
    <t>SALA 5</t>
  </si>
  <si>
    <t>HAL</t>
  </si>
  <si>
    <t>VEST./BANH. FUNCIONÁRIOS</t>
  </si>
  <si>
    <t>BANH. DA SALA 5</t>
  </si>
  <si>
    <t>BANH. SOCIAL PAV. SUP.</t>
  </si>
  <si>
    <t>BANH. SALA 5</t>
  </si>
  <si>
    <t>BANH. FUNCIÓARIO</t>
  </si>
  <si>
    <t>TOTA</t>
  </si>
  <si>
    <t>CHUV. BANH. DOS FUNCIONÁRIOS</t>
  </si>
  <si>
    <t>BANH. DOS FUNCIONÁRIOS</t>
  </si>
  <si>
    <t>BANHEIROS DO PAV. SUP.</t>
  </si>
  <si>
    <t>GREAL</t>
  </si>
  <si>
    <t>VEST. FUNCIONÁRIO</t>
  </si>
  <si>
    <t>BANH. FUNCIONÁRIO</t>
  </si>
  <si>
    <t>PLATAFORMA</t>
  </si>
  <si>
    <t>A. DE SERVIÇO</t>
  </si>
  <si>
    <t xml:space="preserve">SALA DE JANTAR </t>
  </si>
  <si>
    <t xml:space="preserve">BANH. SALA 5 </t>
  </si>
  <si>
    <t>BAMH. SOCIAL PAV. SUP.</t>
  </si>
  <si>
    <t>FOSSO DA PLATAFORMA</t>
  </si>
  <si>
    <t>BANH. M</t>
  </si>
  <si>
    <t>BAMH. F</t>
  </si>
  <si>
    <t>FORRO EM PLACAS DE GESSO, PARA AMBIENTES RESIDENCIAIS. AF_08/2023_PS</t>
  </si>
  <si>
    <t>10.4</t>
  </si>
  <si>
    <t>10.5</t>
  </si>
  <si>
    <t>CIRCULAÇÃO</t>
  </si>
  <si>
    <t>14.002.0218-0</t>
  </si>
  <si>
    <t>CORRIMAO DUPLO EM TUBO DE ACO GALVANIZADO COM DIAMETRO DE 1.1/4",BARRA SUPERIOR COM ALTURA DE 92CM E BARRA INFERIOR COM ALTURA DE 70CM,FIXADO EM GUARDA-CORPO COM MONTANTES DE ACO GALVANIZADO COM DIAMETRO DE 1.1/4" E 3 TUBOS DE ACO GALVANIZADO,HORIZONTAIS,COM DIAMETRO DE 1",CONFORME ABNT NBR 9050 PARA ACESSIBILIDADE.FORNECIMENTO E COLOCACAO</t>
  </si>
  <si>
    <t>15.2</t>
  </si>
  <si>
    <t>TOAL</t>
  </si>
  <si>
    <t>GERAL ( CONFORME PROJETO)</t>
  </si>
  <si>
    <t>LADOS</t>
  </si>
  <si>
    <t>ESCADA</t>
  </si>
  <si>
    <t>BANH F</t>
  </si>
  <si>
    <t>CRIRCULAÇÃO PAV, SUP.</t>
  </si>
  <si>
    <t>18.070.0005-A</t>
  </si>
  <si>
    <t>13.23</t>
  </si>
  <si>
    <t>PRATELEIRA DE MARMORE BRANCO NACIONAL,COM 30CM DE LARGURA E 2CM DE ESPESSURA,SOBRE CONSOLO DE FERRO.FORNECIMENTO E COLOCAÇÃO</t>
  </si>
  <si>
    <t>18.002.0090-A</t>
  </si>
  <si>
    <t>BACIA SANITARIA DE LOUCA BRANCA,CONVENCIONAL,CONFORME ABNT NBR 9050 PARA ACESSIBILIDADE,INCLUSIVE ASSENTO PLASTICO PADRAO MEDIO LUXO,TUBO DE LIGACAO,ANEL DE VEDACAO E ACESSORIOS DE FIXACAO.FORNECIMENTO</t>
  </si>
  <si>
    <t>18.016.0100-A</t>
  </si>
  <si>
    <t>BARRA DE APOIO PARA LAVATORIO DE CENTRO,EM ACO INOXIDAVEL AISI 304,TUBO DE 1.1/4",INCLUSIVE FIXACAO COM PARAFUSOS INOXIDAVEIS E BUCHAS PLASTICAS,MEDINDO (60X40)CM,CONFORME ABNT NBR9050 PARA ACESSIBILIDADE.FORNECIMENTO E COLOCACAO</t>
  </si>
  <si>
    <t>BANHEIRO PNE FEMININO</t>
  </si>
  <si>
    <t>BANHEIRO PNE MASCULINO</t>
  </si>
  <si>
    <r>
      <t xml:space="preserve">ATRAS DA BACIA SANITARIA WC PNE FEMININO </t>
    </r>
    <r>
      <rPr>
        <b/>
        <sz val="11"/>
        <color theme="1"/>
        <rFont val="Calibri"/>
        <family val="2"/>
        <scheme val="minor"/>
      </rPr>
      <t>CONFORME PROJETO</t>
    </r>
  </si>
  <si>
    <r>
      <t xml:space="preserve">ATRAS DA BACIA SANITARIA WC PNE MASCULINO </t>
    </r>
    <r>
      <rPr>
        <b/>
        <sz val="11"/>
        <color theme="1"/>
        <rFont val="Calibri"/>
        <family val="2"/>
        <scheme val="minor"/>
      </rPr>
      <t>CONFORME PROJETO</t>
    </r>
  </si>
  <si>
    <t xml:space="preserve">DENTRO DO BOX WC PNE FEMININO </t>
  </si>
  <si>
    <t>DENTRO DO BOX WC PNE MASCULINO</t>
  </si>
  <si>
    <t>PORTA WC PNE FEMININO</t>
  </si>
  <si>
    <t>PORTA WC PNE MASCULINO</t>
  </si>
  <si>
    <t>BANEIRO 2º PISO SL 05</t>
  </si>
  <si>
    <t>BANEIRO 2º PISO SOCIAL</t>
  </si>
  <si>
    <t>BANEIRO 1º PISO DEPENDENCIA C</t>
  </si>
  <si>
    <t>ALMOXARIFADO 2º PISO</t>
  </si>
  <si>
    <t>CONFORME ITEM 5.12</t>
  </si>
  <si>
    <t>TRAMA PARA FIXAÇÃO DO FORRO DE GESSO(ÁREA SEM LAJE):</t>
  </si>
  <si>
    <t>2.11</t>
  </si>
  <si>
    <t>DEMOLIÇÃO DE LAJES, EM CONCRETO ARMADO, DE FORMA MECANIZADA COM MARTELETE, SEM REAPROVEITAMENTO. AF_09/2023</t>
  </si>
  <si>
    <t>ESCADA DE ACESSO AO BAZAR( SUBSOLO DA FUTURA COZINHA)</t>
  </si>
  <si>
    <t>H(PÉ DIREITO)</t>
  </si>
  <si>
    <t>ESPELHO</t>
  </si>
  <si>
    <t>DEGRAUS</t>
  </si>
  <si>
    <t>BANH.BAZAR</t>
  </si>
  <si>
    <t>BANH. BAZAR</t>
  </si>
  <si>
    <t>BAZAR</t>
  </si>
  <si>
    <t>BANHEIRO BAZAR</t>
  </si>
  <si>
    <t>PORTÃO BAZAR</t>
  </si>
  <si>
    <t>PORTA BANHEIRO BAZAR</t>
  </si>
  <si>
    <t>BAHEIRO BAZAR</t>
  </si>
  <si>
    <t>REPARO TELHADO EXISTENTE</t>
  </si>
  <si>
    <t>PAREDE NO FUNDO DO BAZAR</t>
  </si>
  <si>
    <t>BAZAR E BANHEIRO</t>
  </si>
  <si>
    <t xml:space="preserve">BAZAR </t>
  </si>
  <si>
    <t>PORTÃO ENTRADA</t>
  </si>
  <si>
    <t xml:space="preserve">POTÃO BAZAR </t>
  </si>
  <si>
    <t>PINTURA COM TINTA ACRÍLICA DE ACABAMENTO APLICADA A ROLO OU PINCEL SOBRE SUPERFÍCIES METÁLICAS (EXCETO PERFIL) EXECUTADO EM OBRA (02 DEMÃOS). AF_01/2020</t>
  </si>
  <si>
    <t>14.7</t>
  </si>
  <si>
    <t>PINTURA DE PISO COM TINTA ACRÍLICA, APLICAÇÃO MANUAL, 2 DEMÃOS, INCLUSO FUNDO PREPARADOR. AF_05/2021</t>
  </si>
  <si>
    <t>PISO DA RAMPA</t>
  </si>
  <si>
    <t>PISO DA ESCADA ACESSO AO 2º PISO</t>
  </si>
  <si>
    <t>14.002.0215-A</t>
  </si>
  <si>
    <t>CORRIMAO DUPLO EM TUBO DE ACO GALVANIZADO COM DIAMETRO DE 1.1/4",BARRA SUPERIOR COM ALTURA DE 92CM E BARRA INFERIOR COM ALTURA DE 70CM,FIXADO NA PAREDE POR CHUMBADORES,CONFORME ABNT NBR 9050 PARA ACESSIBILIDADE. FORNECIMENTO E COLOCACAO</t>
  </si>
  <si>
    <t>TRAMA DE AÇO COMPOSTA POR RIPAS PARA TELHADOS DE ATÉ 2 ÁGUAS PARA TELHA DE ENCAIXE DE CERÂMICA OU DE CONCRETO, INCLUSO TRANSPORTE VERTICAL.AF_07/2019</t>
  </si>
  <si>
    <t>Rua Amâncio da Silva Porto, nº 47 Boa Ideia – Carmo – RJ.</t>
  </si>
  <si>
    <t>DATA :</t>
  </si>
  <si>
    <t>ALVENARIA DE VEDAÇÃO DE BLOCOS VAZADOS DE CONCRETO APARENTE DE 19X19X39 CM (ESPESSURA 19 CM) E ARGAMASSA DE ASSENTAMENTO COM PREPARO EM BETONEIRA. AF_12/2021</t>
  </si>
  <si>
    <t xml:space="preserve">CONTENÇÃO DA RAMPA </t>
  </si>
  <si>
    <t>ENCHIMENTO DOS BLOCOS RAMPA</t>
  </si>
  <si>
    <t>ARMADURA INTERNA RAMPA</t>
  </si>
  <si>
    <t>20% REPARO TELHADO EXISTENTE</t>
  </si>
  <si>
    <t>MÊS 12</t>
  </si>
  <si>
    <t>MÊS 11</t>
  </si>
  <si>
    <t>MÊS 10</t>
  </si>
  <si>
    <t>MÊS 09</t>
  </si>
  <si>
    <t>MÊS 08</t>
  </si>
  <si>
    <t>MÊS 07</t>
  </si>
  <si>
    <t xml:space="preserve">SALA DE JANTAR, COZINHA E DESPENSA, HALL, A. DE SERVIÇO, DML, LIXO, GÁS, </t>
  </si>
  <si>
    <t>MÊS 13</t>
  </si>
  <si>
    <t>MÊS 14</t>
  </si>
  <si>
    <t>MÊS 15</t>
  </si>
  <si>
    <t>MÊS 16</t>
  </si>
  <si>
    <t>MÊS 17</t>
  </si>
  <si>
    <t>MÊS 18</t>
  </si>
  <si>
    <t>MÊS 19</t>
  </si>
  <si>
    <t>MÊS 20</t>
  </si>
  <si>
    <t>MÊS 21</t>
  </si>
  <si>
    <t>MÊS 22</t>
  </si>
  <si>
    <t>MÊS 23</t>
  </si>
  <si>
    <t>MÊS 24</t>
  </si>
  <si>
    <t>COMPISIÇÃO DO BDI</t>
  </si>
  <si>
    <t>BDI CONFORME ACÓRDÃO 2622/ 2013 TCU</t>
  </si>
  <si>
    <t>Composição do BDI sugerida</t>
  </si>
  <si>
    <t>Intervalos admissíveis sem justificativa</t>
  </si>
  <si>
    <t>Composição adotada</t>
  </si>
  <si>
    <t>BDI  Proposto:</t>
  </si>
  <si>
    <t>Administração Central (AC)</t>
  </si>
  <si>
    <t>até 4,53%</t>
  </si>
  <si>
    <t>BDI= ((1+(AC + S + R + G) x (1 + DF) x ( 1 + L))/(1 -(I+CPRB))</t>
  </si>
  <si>
    <t>Lucro (L)</t>
  </si>
  <si>
    <t>até 8,43%</t>
  </si>
  <si>
    <t>Despesas Financeiras (DF)</t>
  </si>
  <si>
    <t>até 1,21%</t>
  </si>
  <si>
    <t>Seguros (S)</t>
  </si>
  <si>
    <t>até 0,74%</t>
  </si>
  <si>
    <t>Garantias (G)</t>
  </si>
  <si>
    <r>
      <t>Observação</t>
    </r>
    <r>
      <rPr>
        <sz val="11"/>
        <color theme="1"/>
        <rFont val="Calibri"/>
        <family val="2"/>
        <scheme val="minor"/>
      </rPr>
      <t>: 
Composição do BDI, intervalos admissíveis e Fórmula de Cálculo nos termos do Acórdão 325/2007 do TCU.</t>
    </r>
  </si>
  <si>
    <t xml:space="preserve">Riscos (R) </t>
  </si>
  <si>
    <t>até 0,97%</t>
  </si>
  <si>
    <t>Tributos (I)</t>
  </si>
  <si>
    <t>até 4,65%</t>
  </si>
  <si>
    <t>até 2%</t>
  </si>
  <si>
    <t>Carmo, 10 de Maio de 2024</t>
  </si>
  <si>
    <t>DOUGLAS FERNANDO AMANCIO PEREIRA</t>
  </si>
  <si>
    <t>PORTARIA 005/2024</t>
  </si>
  <si>
    <t>Secretária Municipal de Obras, Habitação e Infraestrutura</t>
  </si>
  <si>
    <t>Gabriella Serrazina Pinheiro</t>
  </si>
  <si>
    <t>Arquiteta e Urbanista</t>
  </si>
  <si>
    <t xml:space="preserve"> CAU : A62462-4</t>
  </si>
</sst>
</file>

<file path=xl/styles.xml><?xml version="1.0" encoding="utf-8"?>
<styleSheet xmlns="http://schemas.openxmlformats.org/spreadsheetml/2006/main">
  <numFmts count="3">
    <numFmt numFmtId="44" formatCode="_-&quot;R$&quot;\ * #,##0.00_-;\-&quot;R$&quot;\ * #,##0.00_-;_-&quot;R$&quot;\ * &quot;-&quot;??_-;_-@_-"/>
    <numFmt numFmtId="43" formatCode="_-* #,##0.00_-;\-* #,##0.00_-;_-* &quot;-&quot;??_-;_-@_-"/>
    <numFmt numFmtId="164" formatCode="&quot;R$&quot;#,##0.00"/>
  </numFmts>
  <fonts count="3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6"/>
      <color theme="1"/>
      <name val="Calibri"/>
      <family val="2"/>
      <scheme val="minor"/>
    </font>
    <font>
      <b/>
      <sz val="12"/>
      <name val="Arial"/>
      <family val="2"/>
    </font>
    <font>
      <b/>
      <sz val="10"/>
      <color indexed="12"/>
      <name val="Arial"/>
      <family val="2"/>
    </font>
    <font>
      <sz val="9"/>
      <name val="Arial"/>
      <family val="2"/>
    </font>
    <font>
      <u/>
      <sz val="10"/>
      <name val="Arial"/>
      <family val="2"/>
    </font>
    <font>
      <sz val="14"/>
      <name val="Arial"/>
      <family val="2"/>
    </font>
    <font>
      <b/>
      <sz val="9"/>
      <name val="Arial"/>
      <family val="2"/>
    </font>
    <font>
      <b/>
      <sz val="8.5"/>
      <name val="Arial"/>
      <family val="2"/>
    </font>
    <font>
      <sz val="9"/>
      <color indexed="8"/>
      <name val="Arial"/>
      <family val="2"/>
    </font>
    <font>
      <sz val="9"/>
      <color indexed="12"/>
      <name val="Arial"/>
      <family val="2"/>
    </font>
    <font>
      <b/>
      <sz val="10"/>
      <color indexed="8"/>
      <name val="Arial"/>
      <family val="2"/>
    </font>
    <font>
      <b/>
      <sz val="10"/>
      <color theme="1"/>
      <name val="Calibri"/>
      <family val="2"/>
      <scheme val="minor"/>
    </font>
    <font>
      <sz val="12"/>
      <color theme="1"/>
      <name val="Calibri"/>
      <family val="2"/>
      <scheme val="minor"/>
    </font>
    <font>
      <b/>
      <i/>
      <u/>
      <sz val="9"/>
      <name val="Arial"/>
      <family val="2"/>
    </font>
    <font>
      <sz val="8"/>
      <name val="Calibri"/>
      <family val="2"/>
      <scheme val="minor"/>
    </font>
    <font>
      <b/>
      <i/>
      <u/>
      <sz val="11"/>
      <color theme="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rgb="FF0000FF"/>
      <name val="Arial"/>
      <family val="2"/>
    </font>
    <font>
      <b/>
      <sz val="12"/>
      <color theme="1"/>
      <name val="Arial"/>
      <family val="2"/>
    </font>
    <font>
      <b/>
      <sz val="8"/>
      <color indexed="8"/>
      <name val="Arial"/>
      <family val="2"/>
    </font>
    <font>
      <b/>
      <sz val="16"/>
      <color theme="0"/>
      <name val="Calibri"/>
      <family val="2"/>
      <scheme val="minor"/>
    </font>
    <font>
      <b/>
      <sz val="10"/>
      <color indexed="10"/>
      <name val="Arial"/>
      <family val="2"/>
    </font>
    <font>
      <sz val="10"/>
      <color indexed="10"/>
      <name val="Arial"/>
      <family val="2"/>
    </font>
    <font>
      <u/>
      <sz val="10"/>
      <color theme="1"/>
      <name val="Calibri"/>
      <family val="2"/>
      <scheme val="minor"/>
    </font>
    <font>
      <b/>
      <sz val="9"/>
      <color theme="1"/>
      <name val="Arial"/>
      <family val="2"/>
    </font>
    <font>
      <sz val="9"/>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indexed="65"/>
        <bgColor indexed="64"/>
      </patternFill>
    </fill>
    <fill>
      <patternFill patternType="solid">
        <fgColor rgb="FF0070C0"/>
        <bgColor indexed="64"/>
      </patternFill>
    </fill>
    <fill>
      <patternFill patternType="solid">
        <fgColor theme="0" tint="-4.9989318521683403E-2"/>
        <bgColor indexed="31"/>
      </patternFill>
    </fill>
  </fills>
  <borders count="5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xf numFmtId="0" fontId="8" fillId="0" borderId="0"/>
  </cellStyleXfs>
  <cellXfs count="230">
    <xf numFmtId="0" fontId="0" fillId="0" borderId="0" xfId="0"/>
    <xf numFmtId="0" fontId="0" fillId="0" borderId="0" xfId="0"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2" fillId="0" borderId="0" xfId="0" applyFont="1"/>
    <xf numFmtId="0" fontId="0" fillId="0" borderId="1" xfId="0"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0" fillId="0" borderId="14" xfId="0" applyBorder="1" applyAlignment="1">
      <alignment horizontal="left" vertical="center" wrapText="1"/>
    </xf>
    <xf numFmtId="0" fontId="2" fillId="3" borderId="14"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2" borderId="22" xfId="0" applyFont="1" applyFill="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left" vertical="center"/>
    </xf>
    <xf numFmtId="0" fontId="0" fillId="0" borderId="0" xfId="4" applyFont="1"/>
    <xf numFmtId="0" fontId="4" fillId="0" borderId="28" xfId="4" applyFont="1" applyBorder="1" applyAlignment="1">
      <alignment horizontal="center"/>
    </xf>
    <xf numFmtId="10" fontId="7" fillId="0" borderId="28" xfId="4" applyNumberFormat="1" applyFont="1" applyBorder="1" applyAlignment="1">
      <alignment horizontal="center"/>
    </xf>
    <xf numFmtId="0" fontId="4" fillId="0" borderId="28" xfId="4" applyFont="1" applyBorder="1" applyAlignment="1">
      <alignment horizontal="center" vertical="center" wrapText="1"/>
    </xf>
    <xf numFmtId="9" fontId="2" fillId="0" borderId="3" xfId="3" applyFont="1" applyBorder="1" applyAlignment="1">
      <alignment horizontal="center" vertical="center"/>
    </xf>
    <xf numFmtId="10" fontId="2" fillId="0" borderId="19" xfId="3" applyNumberFormat="1" applyFont="1" applyBorder="1" applyAlignment="1">
      <alignment horizontal="center" vertical="center"/>
    </xf>
    <xf numFmtId="0" fontId="11" fillId="0" borderId="0" xfId="0" applyFont="1"/>
    <xf numFmtId="43" fontId="8" fillId="0" borderId="30" xfId="1" applyFont="1" applyBorder="1" applyAlignment="1">
      <alignment horizontal="left" vertical="center"/>
    </xf>
    <xf numFmtId="43" fontId="8" fillId="0" borderId="31" xfId="1" applyFont="1" applyBorder="1" applyAlignment="1">
      <alignment horizontal="center"/>
    </xf>
    <xf numFmtId="2" fontId="11" fillId="0" borderId="36" xfId="6" applyNumberFormat="1" applyFont="1" applyBorder="1" applyAlignment="1">
      <alignment horizontal="center" vertical="center"/>
    </xf>
    <xf numFmtId="2" fontId="11" fillId="0" borderId="36" xfId="6" applyNumberFormat="1" applyFont="1" applyBorder="1" applyAlignment="1">
      <alignment horizontal="center"/>
    </xf>
    <xf numFmtId="2" fontId="11" fillId="0" borderId="39" xfId="6" applyNumberFormat="1" applyFont="1" applyBorder="1" applyAlignment="1">
      <alignment horizontal="center"/>
    </xf>
    <xf numFmtId="2" fontId="11" fillId="0" borderId="37" xfId="6" applyNumberFormat="1" applyFont="1" applyBorder="1" applyAlignment="1">
      <alignment horizontal="centerContinuous"/>
    </xf>
    <xf numFmtId="2" fontId="11" fillId="0" borderId="3" xfId="6"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horizontal="left" vertical="center" wrapText="1"/>
    </xf>
    <xf numFmtId="44" fontId="2" fillId="4" borderId="3" xfId="2" applyFont="1" applyFill="1" applyBorder="1" applyAlignment="1">
      <alignment horizontal="center" vertical="center"/>
    </xf>
    <xf numFmtId="10" fontId="13" fillId="0" borderId="3" xfId="6" applyNumberFormat="1" applyFont="1" applyBorder="1" applyAlignment="1">
      <alignment horizontal="center" vertical="center"/>
    </xf>
    <xf numFmtId="9" fontId="14" fillId="0" borderId="3" xfId="3" applyFont="1" applyBorder="1" applyAlignment="1" applyProtection="1">
      <alignment horizontal="center" vertical="center"/>
      <protection locked="0"/>
    </xf>
    <xf numFmtId="44" fontId="8" fillId="0" borderId="3" xfId="2" applyFont="1" applyFill="1" applyBorder="1" applyAlignment="1" applyProtection="1">
      <alignment horizontal="center" vertical="center"/>
    </xf>
    <xf numFmtId="44" fontId="0" fillId="0" borderId="40" xfId="2" applyFont="1" applyBorder="1" applyAlignment="1">
      <alignment horizontal="center" vertical="center"/>
    </xf>
    <xf numFmtId="1" fontId="8" fillId="5" borderId="0" xfId="6" applyNumberFormat="1" applyFill="1" applyAlignment="1">
      <alignment horizontal="center"/>
    </xf>
    <xf numFmtId="2" fontId="8" fillId="5" borderId="0" xfId="6" applyNumberFormat="1" applyFill="1"/>
    <xf numFmtId="164" fontId="14" fillId="5" borderId="0" xfId="6" applyNumberFormat="1" applyFont="1" applyFill="1" applyAlignment="1">
      <alignment horizontal="left" vertical="center"/>
    </xf>
    <xf numFmtId="10" fontId="14" fillId="5" borderId="0" xfId="6" applyNumberFormat="1" applyFont="1" applyFill="1" applyAlignment="1">
      <alignment horizontal="center"/>
    </xf>
    <xf numFmtId="0" fontId="0" fillId="0" borderId="10" xfId="0" applyBorder="1"/>
    <xf numFmtId="2" fontId="8" fillId="0" borderId="4" xfId="6" applyNumberFormat="1" applyBorder="1"/>
    <xf numFmtId="2" fontId="8" fillId="0" borderId="8" xfId="6" applyNumberFormat="1" applyBorder="1"/>
    <xf numFmtId="44" fontId="15" fillId="5" borderId="8" xfId="2" applyFont="1" applyFill="1" applyBorder="1" applyAlignment="1" applyProtection="1">
      <alignment horizontal="left" vertical="center"/>
    </xf>
    <xf numFmtId="0" fontId="0" fillId="0" borderId="7" xfId="0" applyBorder="1"/>
    <xf numFmtId="0" fontId="0" fillId="0" borderId="8" xfId="0" applyBorder="1"/>
    <xf numFmtId="44" fontId="16" fillId="0" borderId="4" xfId="2" applyFont="1" applyBorder="1" applyAlignment="1">
      <alignment horizontal="center" vertical="center"/>
    </xf>
    <xf numFmtId="0" fontId="0" fillId="0" borderId="26" xfId="0" applyBorder="1" applyAlignment="1">
      <alignment horizontal="right" vertical="center"/>
    </xf>
    <xf numFmtId="0" fontId="0" fillId="0" borderId="5" xfId="0" applyBorder="1" applyAlignment="1">
      <alignment horizontal="right" vertical="center"/>
    </xf>
    <xf numFmtId="4" fontId="2" fillId="2" borderId="1" xfId="0" applyNumberFormat="1" applyFont="1" applyFill="1" applyBorder="1" applyAlignment="1">
      <alignment horizontal="center" vertical="center"/>
    </xf>
    <xf numFmtId="4" fontId="0" fillId="0" borderId="1" xfId="0" applyNumberFormat="1" applyBorder="1" applyAlignment="1">
      <alignment horizontal="center" vertical="center"/>
    </xf>
    <xf numFmtId="4" fontId="0" fillId="0" borderId="12" xfId="0" applyNumberFormat="1" applyBorder="1" applyAlignment="1">
      <alignment horizontal="center" vertical="center"/>
    </xf>
    <xf numFmtId="4" fontId="2" fillId="2" borderId="12" xfId="0" applyNumberFormat="1" applyFont="1" applyFill="1" applyBorder="1" applyAlignment="1">
      <alignment horizontal="center" vertical="center"/>
    </xf>
    <xf numFmtId="4" fontId="0" fillId="0" borderId="25" xfId="0" applyNumberFormat="1" applyBorder="1" applyAlignment="1">
      <alignment horizontal="center" vertical="center"/>
    </xf>
    <xf numFmtId="4" fontId="2" fillId="2" borderId="23" xfId="0" applyNumberFormat="1" applyFont="1" applyFill="1" applyBorder="1" applyAlignment="1">
      <alignment vertical="center"/>
    </xf>
    <xf numFmtId="4" fontId="0" fillId="0" borderId="23" xfId="0" applyNumberFormat="1" applyBorder="1" applyAlignment="1">
      <alignment vertical="center"/>
    </xf>
    <xf numFmtId="4" fontId="0" fillId="0" borderId="13" xfId="0" applyNumberFormat="1" applyBorder="1" applyAlignment="1">
      <alignment horizontal="center" vertical="center"/>
    </xf>
    <xf numFmtId="0" fontId="0" fillId="0" borderId="6" xfId="0" applyBorder="1"/>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2" borderId="11" xfId="0" applyFont="1" applyFill="1" applyBorder="1" applyAlignment="1">
      <alignment horizontal="center" vertical="center"/>
    </xf>
    <xf numFmtId="0" fontId="0" fillId="0" borderId="25" xfId="0" applyBorder="1" applyAlignment="1">
      <alignment horizontal="center" vertical="center"/>
    </xf>
    <xf numFmtId="0" fontId="18" fillId="0" borderId="1" xfId="4" applyFont="1" applyBorder="1" applyAlignment="1">
      <alignment horizontal="left" vertical="center"/>
    </xf>
    <xf numFmtId="0" fontId="2" fillId="0" borderId="7" xfId="0" applyFont="1" applyBorder="1" applyAlignment="1">
      <alignment horizontal="center" vertical="center"/>
    </xf>
    <xf numFmtId="44" fontId="2" fillId="0" borderId="9" xfId="2" applyFont="1" applyBorder="1" applyAlignment="1">
      <alignment vertical="center"/>
    </xf>
    <xf numFmtId="0" fontId="0" fillId="0" borderId="18" xfId="0" applyBorder="1" applyAlignment="1">
      <alignment horizontal="left" vertical="center"/>
    </xf>
    <xf numFmtId="0" fontId="2" fillId="0" borderId="0" xfId="0" applyFont="1" applyAlignment="1">
      <alignment horizontal="center" vertical="center"/>
    </xf>
    <xf numFmtId="4" fontId="0" fillId="0" borderId="14" xfId="0" applyNumberFormat="1" applyBorder="1" applyAlignment="1">
      <alignment horizontal="center" vertical="center"/>
    </xf>
    <xf numFmtId="10" fontId="2" fillId="0" borderId="19" xfId="3" applyNumberFormat="1" applyFont="1" applyBorder="1" applyAlignment="1">
      <alignment horizontal="left" vertical="center"/>
    </xf>
    <xf numFmtId="0" fontId="2" fillId="3" borderId="21" xfId="0" applyFont="1" applyFill="1" applyBorder="1" applyAlignment="1">
      <alignment horizontal="left" vertical="center" wrapText="1"/>
    </xf>
    <xf numFmtId="4" fontId="2" fillId="2" borderId="23" xfId="0" applyNumberFormat="1" applyFont="1" applyFill="1" applyBorder="1" applyAlignment="1">
      <alignment horizontal="left" vertical="center"/>
    </xf>
    <xf numFmtId="4" fontId="0" fillId="0" borderId="23" xfId="0" applyNumberFormat="1" applyBorder="1" applyAlignment="1">
      <alignment horizontal="left" vertical="center"/>
    </xf>
    <xf numFmtId="4" fontId="0" fillId="0" borderId="21" xfId="0" applyNumberFormat="1" applyBorder="1" applyAlignment="1">
      <alignment horizontal="left" vertical="center"/>
    </xf>
    <xf numFmtId="4" fontId="0" fillId="0" borderId="23" xfId="0" applyNumberFormat="1" applyBorder="1" applyAlignment="1">
      <alignment horizontal="left" vertical="center" wrapText="1"/>
    </xf>
    <xf numFmtId="4" fontId="0" fillId="0" borderId="41" xfId="0" applyNumberFormat="1" applyBorder="1" applyAlignment="1">
      <alignment horizontal="left" vertical="center"/>
    </xf>
    <xf numFmtId="0" fontId="0" fillId="0" borderId="6" xfId="0" applyBorder="1" applyAlignment="1">
      <alignment horizontal="left" vertical="center"/>
    </xf>
    <xf numFmtId="44" fontId="2" fillId="0" borderId="0" xfId="2" applyFont="1" applyBorder="1" applyAlignment="1">
      <alignment horizontal="left" vertical="center"/>
    </xf>
    <xf numFmtId="4" fontId="2" fillId="0" borderId="14" xfId="0" applyNumberFormat="1" applyFont="1" applyBorder="1" applyAlignment="1">
      <alignment horizontal="center" vertical="center"/>
    </xf>
    <xf numFmtId="4" fontId="2" fillId="0" borderId="1" xfId="0" applyNumberFormat="1" applyFont="1" applyBorder="1" applyAlignment="1">
      <alignment horizontal="center" vertical="center"/>
    </xf>
    <xf numFmtId="0" fontId="0" fillId="0" borderId="13" xfId="0" applyBorder="1" applyAlignment="1">
      <alignment horizontal="left" vertical="center" wrapText="1"/>
    </xf>
    <xf numFmtId="4" fontId="2" fillId="0" borderId="12" xfId="0" applyNumberFormat="1" applyFont="1" applyBorder="1" applyAlignment="1">
      <alignment horizontal="center" vertical="center"/>
    </xf>
    <xf numFmtId="4" fontId="0" fillId="0" borderId="0" xfId="0" applyNumberFormat="1"/>
    <xf numFmtId="0" fontId="0" fillId="0" borderId="1" xfId="0" applyBorder="1" applyAlignment="1">
      <alignment horizontal="center" vertical="center" wrapText="1"/>
    </xf>
    <xf numFmtId="4" fontId="0" fillId="0" borderId="42" xfId="0" applyNumberFormat="1" applyBorder="1" applyAlignment="1">
      <alignment horizontal="center" vertical="center"/>
    </xf>
    <xf numFmtId="1" fontId="0" fillId="0" borderId="0" xfId="0" applyNumberFormat="1" applyAlignment="1">
      <alignment vertical="center" wrapText="1"/>
    </xf>
    <xf numFmtId="1" fontId="0" fillId="0" borderId="1" xfId="0" applyNumberFormat="1" applyBorder="1" applyAlignment="1">
      <alignment horizontal="center" vertical="center"/>
    </xf>
    <xf numFmtId="1" fontId="0" fillId="0" borderId="1" xfId="0" applyNumberFormat="1" applyBorder="1" applyAlignment="1">
      <alignment vertical="center" wrapText="1"/>
    </xf>
    <xf numFmtId="1" fontId="0" fillId="0" borderId="1" xfId="0" applyNumberFormat="1" applyBorder="1" applyAlignment="1">
      <alignment vertical="center"/>
    </xf>
    <xf numFmtId="4" fontId="20" fillId="0" borderId="23" xfId="0" applyNumberFormat="1" applyFont="1" applyBorder="1" applyAlignment="1">
      <alignment horizontal="left" vertical="center"/>
    </xf>
    <xf numFmtId="4" fontId="2" fillId="0" borderId="42" xfId="0" applyNumberFormat="1" applyFont="1" applyBorder="1" applyAlignment="1">
      <alignment horizontal="center" vertical="center"/>
    </xf>
    <xf numFmtId="1" fontId="0" fillId="0" borderId="0" xfId="0" applyNumberFormat="1"/>
    <xf numFmtId="0" fontId="0" fillId="0" borderId="44"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4" fontId="2" fillId="0" borderId="13" xfId="0" applyNumberFormat="1" applyFont="1" applyBorder="1" applyAlignment="1">
      <alignment horizontal="center" vertical="center"/>
    </xf>
    <xf numFmtId="1" fontId="0" fillId="0" borderId="1" xfId="0" applyNumberFormat="1" applyBorder="1" applyAlignment="1">
      <alignment wrapText="1"/>
    </xf>
    <xf numFmtId="1" fontId="21" fillId="0" borderId="1" xfId="0" applyNumberFormat="1" applyFont="1" applyBorder="1" applyAlignment="1">
      <alignment horizontal="left" vertical="center" wrapText="1"/>
    </xf>
    <xf numFmtId="4" fontId="21" fillId="0" borderId="12" xfId="0" applyNumberFormat="1" applyFont="1" applyBorder="1" applyAlignment="1">
      <alignment horizontal="center" vertical="center"/>
    </xf>
    <xf numFmtId="1" fontId="21" fillId="0" borderId="14" xfId="0" applyNumberFormat="1" applyFont="1" applyBorder="1" applyAlignment="1">
      <alignment horizontal="left" vertical="center" wrapText="1"/>
    </xf>
    <xf numFmtId="4" fontId="21" fillId="0" borderId="42" xfId="0" applyNumberFormat="1" applyFont="1" applyBorder="1" applyAlignment="1">
      <alignment horizontal="center" vertical="center"/>
    </xf>
    <xf numFmtId="0" fontId="21" fillId="0" borderId="14" xfId="0" applyFont="1" applyBorder="1" applyAlignment="1">
      <alignment horizontal="left" vertical="center" wrapText="1"/>
    </xf>
    <xf numFmtId="1" fontId="0" fillId="0" borderId="11" xfId="0" applyNumberFormat="1" applyBorder="1" applyAlignment="1">
      <alignment horizontal="center" vertical="center"/>
    </xf>
    <xf numFmtId="0" fontId="0" fillId="0" borderId="1" xfId="0" applyBorder="1"/>
    <xf numFmtId="4" fontId="21" fillId="0" borderId="1" xfId="0" applyNumberFormat="1" applyFont="1" applyBorder="1" applyAlignment="1">
      <alignment horizontal="center" vertical="center"/>
    </xf>
    <xf numFmtId="0" fontId="18" fillId="0" borderId="22" xfId="4" applyFont="1" applyBorder="1" applyAlignment="1">
      <alignment horizontal="center" vertical="center"/>
    </xf>
    <xf numFmtId="4" fontId="2" fillId="2" borderId="45" xfId="0" applyNumberFormat="1" applyFont="1" applyFill="1" applyBorder="1" applyAlignment="1">
      <alignment horizontal="center" vertical="center"/>
    </xf>
    <xf numFmtId="4" fontId="0" fillId="0" borderId="45" xfId="0" applyNumberFormat="1" applyBorder="1" applyAlignment="1">
      <alignment horizontal="left" vertical="center"/>
    </xf>
    <xf numFmtId="4" fontId="0" fillId="0" borderId="46" xfId="0" applyNumberFormat="1" applyBorder="1" applyAlignment="1">
      <alignment horizontal="left" vertical="center"/>
    </xf>
    <xf numFmtId="1" fontId="0" fillId="0" borderId="0" xfId="0" applyNumberFormat="1" applyAlignment="1">
      <alignment horizontal="center" vertical="center"/>
    </xf>
    <xf numFmtId="1" fontId="0" fillId="0" borderId="0" xfId="0" applyNumberFormat="1" applyAlignment="1">
      <alignment wrapText="1"/>
    </xf>
    <xf numFmtId="4" fontId="0" fillId="0" borderId="47" xfId="0" applyNumberFormat="1" applyBorder="1" applyAlignment="1">
      <alignment horizontal="left" vertical="center"/>
    </xf>
    <xf numFmtId="1" fontId="0" fillId="0" borderId="0" xfId="0" applyNumberFormat="1" applyAlignment="1">
      <alignment vertical="center"/>
    </xf>
    <xf numFmtId="1" fontId="0" fillId="0" borderId="25" xfId="0" applyNumberFormat="1" applyBorder="1" applyAlignment="1">
      <alignment wrapText="1"/>
    </xf>
    <xf numFmtId="4" fontId="0" fillId="0" borderId="47" xfId="0" applyNumberFormat="1" applyBorder="1" applyAlignment="1">
      <alignment vertical="center"/>
    </xf>
    <xf numFmtId="4" fontId="2" fillId="2" borderId="23" xfId="0" applyNumberFormat="1" applyFont="1" applyFill="1" applyBorder="1" applyAlignment="1">
      <alignment horizontal="center" vertical="center"/>
    </xf>
    <xf numFmtId="4" fontId="2" fillId="2" borderId="43" xfId="0" applyNumberFormat="1" applyFont="1" applyFill="1" applyBorder="1" applyAlignment="1">
      <alignment horizontal="center" vertical="center"/>
    </xf>
    <xf numFmtId="0" fontId="0" fillId="0" borderId="48" xfId="0" applyBorder="1"/>
    <xf numFmtId="1" fontId="0" fillId="0" borderId="14" xfId="0" applyNumberFormat="1" applyBorder="1" applyAlignment="1">
      <alignment vertical="center" wrapText="1"/>
    </xf>
    <xf numFmtId="0" fontId="21" fillId="0" borderId="1" xfId="0" applyFont="1" applyBorder="1" applyAlignment="1">
      <alignment vertical="center"/>
    </xf>
    <xf numFmtId="0" fontId="21" fillId="0" borderId="1" xfId="0" applyFont="1" applyBorder="1" applyAlignment="1">
      <alignment vertical="center" wrapText="1"/>
    </xf>
    <xf numFmtId="4" fontId="22" fillId="0" borderId="1" xfId="0" applyNumberFormat="1" applyFont="1" applyBorder="1" applyAlignment="1">
      <alignment horizontal="center" vertical="center"/>
    </xf>
    <xf numFmtId="4" fontId="22" fillId="0" borderId="42"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3" fillId="0" borderId="14" xfId="0" applyFont="1" applyBorder="1" applyAlignment="1">
      <alignment horizontal="left" vertical="center" wrapText="1"/>
    </xf>
    <xf numFmtId="4" fontId="23" fillId="0" borderId="12" xfId="0" applyNumberFormat="1" applyFont="1" applyBorder="1" applyAlignment="1">
      <alignment horizontal="center" vertical="center"/>
    </xf>
    <xf numFmtId="4" fontId="23" fillId="0" borderId="14" xfId="0" applyNumberFormat="1" applyFont="1" applyBorder="1" applyAlignment="1">
      <alignment horizontal="center" vertical="center"/>
    </xf>
    <xf numFmtId="4" fontId="24" fillId="0" borderId="14" xfId="0" applyNumberFormat="1" applyFont="1" applyBorder="1" applyAlignment="1">
      <alignment horizontal="center" vertical="center"/>
    </xf>
    <xf numFmtId="4" fontId="23" fillId="0" borderId="21" xfId="0" applyNumberFormat="1" applyFont="1" applyBorder="1" applyAlignment="1">
      <alignment horizontal="left" vertical="center" wrapText="1"/>
    </xf>
    <xf numFmtId="4" fontId="25" fillId="0" borderId="21" xfId="0" applyNumberFormat="1" applyFont="1" applyBorder="1" applyAlignment="1">
      <alignment horizontal="left" vertical="center" wrapText="1"/>
    </xf>
    <xf numFmtId="4" fontId="25" fillId="0" borderId="21" xfId="0" applyNumberFormat="1" applyFont="1" applyBorder="1" applyAlignment="1">
      <alignment horizontal="left" vertical="center"/>
    </xf>
    <xf numFmtId="0" fontId="25" fillId="0" borderId="22" xfId="0" applyFont="1" applyBorder="1" applyAlignment="1">
      <alignment horizontal="center" vertical="center"/>
    </xf>
    <xf numFmtId="0" fontId="25" fillId="0" borderId="1" xfId="0" applyFont="1" applyBorder="1" applyAlignment="1">
      <alignment horizontal="center" vertical="center"/>
    </xf>
    <xf numFmtId="1" fontId="25" fillId="0" borderId="1" xfId="0" applyNumberFormat="1" applyFont="1" applyBorder="1" applyAlignment="1">
      <alignment horizontal="center" vertical="center"/>
    </xf>
    <xf numFmtId="0" fontId="25" fillId="0" borderId="14" xfId="0" applyFont="1" applyBorder="1" applyAlignment="1">
      <alignment horizontal="left" vertical="center" wrapText="1"/>
    </xf>
    <xf numFmtId="4" fontId="25" fillId="0" borderId="1" xfId="0" applyNumberFormat="1" applyFont="1" applyBorder="1" applyAlignment="1">
      <alignment horizontal="center" vertical="center"/>
    </xf>
    <xf numFmtId="4" fontId="25" fillId="0" borderId="23" xfId="0" applyNumberFormat="1" applyFont="1" applyBorder="1" applyAlignment="1">
      <alignment horizontal="left" vertical="center"/>
    </xf>
    <xf numFmtId="4" fontId="26" fillId="0" borderId="1" xfId="0" applyNumberFormat="1" applyFont="1" applyBorder="1" applyAlignment="1">
      <alignment horizontal="center" vertical="center"/>
    </xf>
    <xf numFmtId="0" fontId="0" fillId="0" borderId="1" xfId="0" applyBorder="1" applyAlignment="1">
      <alignment vertical="center" wrapText="1"/>
    </xf>
    <xf numFmtId="0" fontId="25" fillId="0" borderId="11" xfId="0" applyFont="1" applyBorder="1" applyAlignment="1">
      <alignment horizontal="center" vertical="center"/>
    </xf>
    <xf numFmtId="4" fontId="26" fillId="0" borderId="42" xfId="0" applyNumberFormat="1" applyFont="1" applyBorder="1" applyAlignment="1">
      <alignment horizontal="center" vertical="center"/>
    </xf>
    <xf numFmtId="4" fontId="25" fillId="0" borderId="42" xfId="0" applyNumberFormat="1" applyFont="1" applyBorder="1" applyAlignment="1">
      <alignment horizontal="center" vertical="center"/>
    </xf>
    <xf numFmtId="4" fontId="26" fillId="0" borderId="14" xfId="0" applyNumberFormat="1" applyFont="1" applyBorder="1" applyAlignment="1">
      <alignment horizontal="center" vertical="center"/>
    </xf>
    <xf numFmtId="0" fontId="0" fillId="0" borderId="1" xfId="0" applyBorder="1" applyAlignment="1">
      <alignment wrapText="1"/>
    </xf>
    <xf numFmtId="0" fontId="0" fillId="0" borderId="33" xfId="0" applyBorder="1" applyAlignment="1">
      <alignment vertical="center"/>
    </xf>
    <xf numFmtId="0" fontId="0" fillId="0" borderId="34" xfId="0" applyBorder="1" applyAlignment="1">
      <alignment vertical="center"/>
    </xf>
    <xf numFmtId="0" fontId="0" fillId="0" borderId="3" xfId="0" applyBorder="1" applyAlignment="1">
      <alignment vertical="center"/>
    </xf>
    <xf numFmtId="14" fontId="0" fillId="0" borderId="19" xfId="0" applyNumberFormat="1" applyBorder="1" applyAlignment="1">
      <alignment vertical="center"/>
    </xf>
    <xf numFmtId="2" fontId="11" fillId="0" borderId="37" xfId="6" applyNumberFormat="1" applyFont="1" applyBorder="1" applyAlignment="1">
      <alignment horizontal="center" vertical="center"/>
    </xf>
    <xf numFmtId="44" fontId="16" fillId="0" borderId="8" xfId="2" applyFont="1" applyBorder="1" applyAlignment="1">
      <alignment horizontal="center" vertical="center"/>
    </xf>
    <xf numFmtId="9" fontId="27" fillId="0" borderId="3" xfId="2" applyNumberFormat="1" applyFont="1" applyFill="1" applyBorder="1" applyAlignment="1" applyProtection="1">
      <alignment horizontal="center" vertical="center"/>
    </xf>
    <xf numFmtId="9" fontId="27" fillId="0" borderId="3" xfId="3" applyFont="1" applyBorder="1" applyAlignment="1" applyProtection="1">
      <alignment horizontal="center" vertical="center"/>
      <protection locked="0"/>
    </xf>
    <xf numFmtId="43" fontId="11" fillId="3" borderId="50" xfId="1" applyFont="1" applyFill="1" applyBorder="1" applyAlignment="1">
      <alignment horizontal="center" vertical="center"/>
    </xf>
    <xf numFmtId="9" fontId="8" fillId="0" borderId="15" xfId="2" applyNumberFormat="1" applyFont="1" applyFill="1" applyBorder="1" applyAlignment="1" applyProtection="1">
      <alignment horizontal="center" vertical="center"/>
    </xf>
    <xf numFmtId="4" fontId="0" fillId="0" borderId="0" xfId="0" applyNumberFormat="1" applyAlignment="1">
      <alignment horizontal="center" vertical="center"/>
    </xf>
    <xf numFmtId="2" fontId="11" fillId="0" borderId="16" xfId="6" applyNumberFormat="1" applyFont="1" applyBorder="1" applyAlignment="1">
      <alignment horizontal="center" vertical="center"/>
    </xf>
    <xf numFmtId="44" fontId="8" fillId="0" borderId="16" xfId="2" applyFont="1" applyFill="1" applyBorder="1" applyAlignment="1" applyProtection="1">
      <alignment horizontal="center" vertical="center"/>
    </xf>
    <xf numFmtId="44" fontId="16" fillId="0" borderId="7" xfId="2" applyFont="1" applyBorder="1" applyAlignment="1">
      <alignment horizontal="center" vertical="center"/>
    </xf>
    <xf numFmtId="9" fontId="8" fillId="0" borderId="2" xfId="2" applyNumberFormat="1" applyFont="1" applyFill="1" applyBorder="1" applyAlignment="1" applyProtection="1">
      <alignment horizontal="center" vertical="center"/>
    </xf>
    <xf numFmtId="0" fontId="0" fillId="0" borderId="36" xfId="0" applyBorder="1"/>
    <xf numFmtId="44" fontId="16" fillId="0" borderId="53" xfId="2" applyFont="1" applyBorder="1" applyAlignment="1">
      <alignment horizontal="center" vertical="center"/>
    </xf>
    <xf numFmtId="0" fontId="0" fillId="0" borderId="15" xfId="0" applyBorder="1" applyAlignment="1">
      <alignment horizontal="center"/>
    </xf>
    <xf numFmtId="0" fontId="11" fillId="7" borderId="3" xfId="0" applyFont="1" applyFill="1" applyBorder="1" applyAlignment="1">
      <alignment horizontal="center" vertical="center"/>
    </xf>
    <xf numFmtId="10" fontId="31" fillId="7" borderId="3" xfId="3" applyNumberFormat="1" applyFont="1" applyFill="1" applyBorder="1" applyAlignment="1" applyProtection="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10" fontId="32" fillId="0" borderId="3" xfId="0" applyNumberFormat="1" applyFont="1" applyBorder="1" applyAlignment="1">
      <alignment horizontal="center" vertical="center"/>
    </xf>
    <xf numFmtId="10" fontId="32" fillId="0" borderId="3" xfId="0" applyNumberFormat="1"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10" fontId="32" fillId="0" borderId="0" xfId="0" applyNumberFormat="1" applyFont="1" applyAlignment="1">
      <alignment horizontal="center" vertical="center" wrapText="1"/>
    </xf>
    <xf numFmtId="0" fontId="9" fillId="0" borderId="0" xfId="0" applyFont="1" applyAlignment="1">
      <alignment horizontal="center" vertical="center" wrapText="1"/>
    </xf>
    <xf numFmtId="10" fontId="0" fillId="0" borderId="0" xfId="0" applyNumberFormat="1"/>
    <xf numFmtId="0" fontId="0" fillId="0" borderId="15" xfId="0" applyBorder="1"/>
    <xf numFmtId="0" fontId="17" fillId="0" borderId="0" xfId="0" applyFont="1"/>
    <xf numFmtId="10" fontId="7" fillId="0" borderId="54" xfId="4" applyNumberFormat="1" applyFont="1" applyBorder="1" applyAlignment="1">
      <alignment horizontal="center"/>
    </xf>
    <xf numFmtId="0" fontId="4" fillId="0" borderId="0" xfId="5" applyFont="1" applyAlignment="1">
      <alignment vertical="top"/>
    </xf>
    <xf numFmtId="0" fontId="0" fillId="0" borderId="0" xfId="4" applyFont="1" applyAlignment="1">
      <alignment vertical="top" wrapText="1"/>
    </xf>
    <xf numFmtId="0" fontId="0" fillId="0" borderId="0" xfId="0" applyAlignment="1">
      <alignment vertical="center"/>
    </xf>
    <xf numFmtId="0" fontId="35" fillId="0" borderId="0" xfId="0" applyFont="1" applyAlignment="1">
      <alignment horizontal="center"/>
    </xf>
    <xf numFmtId="0" fontId="0" fillId="0" borderId="55" xfId="0" applyBorder="1"/>
    <xf numFmtId="0" fontId="0" fillId="0" borderId="56" xfId="0" applyBorder="1"/>
    <xf numFmtId="0" fontId="34" fillId="0" borderId="56" xfId="0" applyFont="1" applyBorder="1" applyAlignment="1">
      <alignment horizontal="center"/>
    </xf>
    <xf numFmtId="0" fontId="17" fillId="0" borderId="0" xfId="0" applyFont="1" applyAlignment="1">
      <alignment horizontal="center" vertical="center"/>
    </xf>
    <xf numFmtId="0" fontId="17" fillId="0" borderId="56" xfId="0" applyFont="1" applyBorder="1" applyAlignment="1">
      <alignment horizontal="center" vertical="center"/>
    </xf>
    <xf numFmtId="0" fontId="0" fillId="0" borderId="55" xfId="0" applyBorder="1" applyAlignment="1">
      <alignment horizontal="left"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0" borderId="2" xfId="0" applyBorder="1" applyAlignment="1">
      <alignment horizontal="left" vertical="center"/>
    </xf>
    <xf numFmtId="0" fontId="0" fillId="0" borderId="27" xfId="0" applyBorder="1" applyAlignment="1">
      <alignment horizontal="left" vertical="center"/>
    </xf>
    <xf numFmtId="0" fontId="0" fillId="0" borderId="3"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0" xfId="4" applyFont="1" applyAlignment="1">
      <alignment horizontal="left" vertical="top" wrapText="1"/>
    </xf>
    <xf numFmtId="0" fontId="28" fillId="0" borderId="2" xfId="0" applyFont="1" applyBorder="1" applyAlignment="1">
      <alignment horizontal="center" vertical="center"/>
    </xf>
    <xf numFmtId="0" fontId="33" fillId="0" borderId="3" xfId="0" applyFont="1" applyBorder="1" applyAlignment="1">
      <alignment horizontal="center" vertical="center"/>
    </xf>
    <xf numFmtId="0" fontId="9" fillId="0" borderId="3" xfId="0" applyFont="1" applyBorder="1" applyAlignment="1">
      <alignment horizontal="center" vertical="center" wrapText="1"/>
    </xf>
    <xf numFmtId="14" fontId="3" fillId="0" borderId="0" xfId="0" applyNumberFormat="1" applyFont="1" applyAlignment="1">
      <alignment horizontal="left" vertical="center" wrapText="1"/>
    </xf>
    <xf numFmtId="0" fontId="0" fillId="0" borderId="0" xfId="0"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30" fillId="6" borderId="3" xfId="0" applyFont="1" applyFill="1" applyBorder="1" applyAlignment="1">
      <alignment horizontal="center" vertical="center"/>
    </xf>
    <xf numFmtId="2" fontId="11" fillId="0" borderId="16" xfId="6" applyNumberFormat="1" applyFont="1" applyBorder="1" applyAlignment="1" applyProtection="1">
      <alignment horizontal="center"/>
      <protection locked="0"/>
    </xf>
    <xf numFmtId="2" fontId="11" fillId="0" borderId="18" xfId="6" applyNumberFormat="1" applyFont="1" applyBorder="1" applyAlignment="1" applyProtection="1">
      <alignment horizontal="center"/>
      <protection locked="0"/>
    </xf>
    <xf numFmtId="2" fontId="6" fillId="0" borderId="0" xfId="6" applyNumberFormat="1" applyFont="1" applyAlignment="1">
      <alignment horizontal="center" vertical="center"/>
    </xf>
    <xf numFmtId="0" fontId="10" fillId="0" borderId="0" xfId="0" applyFont="1" applyAlignment="1">
      <alignment horizontal="center"/>
    </xf>
    <xf numFmtId="0" fontId="11" fillId="0" borderId="0" xfId="0" applyFont="1" applyAlignment="1">
      <alignment horizontal="left"/>
    </xf>
    <xf numFmtId="2" fontId="12" fillId="0" borderId="29" xfId="6" applyNumberFormat="1" applyFont="1" applyBorder="1" applyAlignment="1">
      <alignment horizontal="center" vertical="center"/>
    </xf>
    <xf numFmtId="2" fontId="12" fillId="0" borderId="35" xfId="6" applyNumberFormat="1" applyFont="1" applyBorder="1" applyAlignment="1">
      <alignment horizontal="center" vertical="center"/>
    </xf>
    <xf numFmtId="2" fontId="12" fillId="0" borderId="26" xfId="6" applyNumberFormat="1" applyFont="1" applyBorder="1" applyAlignment="1">
      <alignment horizontal="center" vertical="center"/>
    </xf>
    <xf numFmtId="2" fontId="11" fillId="0" borderId="30" xfId="6" applyNumberFormat="1" applyFont="1" applyBorder="1" applyAlignment="1">
      <alignment horizontal="center" vertical="center"/>
    </xf>
    <xf numFmtId="2" fontId="11" fillId="0" borderId="36" xfId="6" applyNumberFormat="1" applyFont="1" applyBorder="1" applyAlignment="1">
      <alignment horizontal="center" vertical="center"/>
    </xf>
    <xf numFmtId="2" fontId="11" fillId="0" borderId="2" xfId="6" applyNumberFormat="1" applyFont="1" applyBorder="1" applyAlignment="1">
      <alignment horizontal="center" vertical="center"/>
    </xf>
    <xf numFmtId="2" fontId="11" fillId="0" borderId="52" xfId="6" applyNumberFormat="1" applyFont="1" applyBorder="1" applyAlignment="1">
      <alignment horizontal="center" vertical="center"/>
    </xf>
    <xf numFmtId="2" fontId="11" fillId="0" borderId="17" xfId="6" applyNumberFormat="1" applyFont="1" applyBorder="1" applyAlignment="1" applyProtection="1">
      <alignment horizontal="center"/>
      <protection locked="0"/>
    </xf>
    <xf numFmtId="43" fontId="11" fillId="3" borderId="32" xfId="1" applyFont="1" applyFill="1" applyBorder="1" applyAlignment="1">
      <alignment horizontal="center" vertical="center"/>
    </xf>
    <xf numFmtId="43" fontId="11" fillId="3" borderId="33" xfId="1" applyFont="1" applyFill="1" applyBorder="1" applyAlignment="1">
      <alignment horizontal="center" vertical="center"/>
    </xf>
    <xf numFmtId="2" fontId="11" fillId="0" borderId="51" xfId="6" applyNumberFormat="1" applyFont="1" applyBorder="1" applyAlignment="1">
      <alignment horizontal="center" vertical="center"/>
    </xf>
    <xf numFmtId="2" fontId="11" fillId="0" borderId="27" xfId="6" applyNumberFormat="1" applyFont="1" applyBorder="1" applyAlignment="1">
      <alignment horizontal="center" vertical="center"/>
    </xf>
    <xf numFmtId="0" fontId="4" fillId="0" borderId="49" xfId="0" applyFont="1" applyBorder="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cellXfs>
  <cellStyles count="7">
    <cellStyle name="Moeda" xfId="2" builtinId="4"/>
    <cellStyle name="Normal" xfId="0" builtinId="0"/>
    <cellStyle name="Normal 2" xfId="4"/>
    <cellStyle name="Normal_FICHA DE VERIFICAÇÃO PRELIMINAR - Plano R" xfId="5"/>
    <cellStyle name="Normal_Plan1" xfId="6"/>
    <cellStyle name="Porcentagem" xfId="3" builtinId="5"/>
    <cellStyle name="Separador de milhares" xfId="1" builtinId="3"/>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2077792</xdr:colOff>
      <xdr:row>3</xdr:row>
      <xdr:rowOff>85725</xdr:rowOff>
    </xdr:to>
    <xdr:pic>
      <xdr:nvPicPr>
        <xdr:cNvPr id="2" name="Imagem 3" descr="LOGO GOVERNO 2021 -2024.jpg">
          <a:extLst>
            <a:ext uri="{FF2B5EF4-FFF2-40B4-BE49-F238E27FC236}">
              <a16:creationId xmlns:a16="http://schemas.microsoft.com/office/drawing/2014/main" xmlns="" id="{80B0EE1A-1A94-429E-B7A8-CB9F8705DD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6200" y="85725"/>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34638</xdr:rowOff>
    </xdr:from>
    <xdr:to>
      <xdr:col>3</xdr:col>
      <xdr:colOff>1551319</xdr:colOff>
      <xdr:row>3</xdr:row>
      <xdr:rowOff>34638</xdr:rowOff>
    </xdr:to>
    <xdr:pic>
      <xdr:nvPicPr>
        <xdr:cNvPr id="2" name="Imagem 3" descr="LOGO GOVERNO 2021 -2024.jpg">
          <a:extLst>
            <a:ext uri="{FF2B5EF4-FFF2-40B4-BE49-F238E27FC236}">
              <a16:creationId xmlns:a16="http://schemas.microsoft.com/office/drawing/2014/main" xmlns="" id="{88EAF920-6DB2-409B-A1C2-4FD5BA7C04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4638"/>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171450</xdr:colOff>
      <xdr:row>0</xdr:row>
      <xdr:rowOff>152400</xdr:rowOff>
    </xdr:from>
    <xdr:to>
      <xdr:col>8</xdr:col>
      <xdr:colOff>1830142</xdr:colOff>
      <xdr:row>3</xdr:row>
      <xdr:rowOff>152400</xdr:rowOff>
    </xdr:to>
    <xdr:pic>
      <xdr:nvPicPr>
        <xdr:cNvPr id="2" name="Imagem 3" descr="LOGO GOVERNO 2021 -2024.jpg">
          <a:extLst>
            <a:ext uri="{FF2B5EF4-FFF2-40B4-BE49-F238E27FC236}">
              <a16:creationId xmlns:a16="http://schemas.microsoft.com/office/drawing/2014/main" xmlns="" id="{A5229894-39E3-4DE3-A4CE-0F1DBEB77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1450" y="152400"/>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3</xdr:col>
      <xdr:colOff>544267</xdr:colOff>
      <xdr:row>3</xdr:row>
      <xdr:rowOff>114300</xdr:rowOff>
    </xdr:to>
    <xdr:pic>
      <xdr:nvPicPr>
        <xdr:cNvPr id="2" name="Imagem 3" descr="LOGO GOVERNO 2021 -2024.jpg">
          <a:extLst>
            <a:ext uri="{FF2B5EF4-FFF2-40B4-BE49-F238E27FC236}">
              <a16:creationId xmlns:a16="http://schemas.microsoft.com/office/drawing/2014/main" xmlns="" id="{63EB18EA-A9C5-494F-9275-3EE49F181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3350" y="114300"/>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ECR.%20DE%20OBRAS%202024/CAL&#199;.%20St&#170;%20MARTA%20IV%20-%20UNIFICADO/PLANILHA%20M&#218;LTIPLA%20V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MO%20RJ/LICITA&#199;&#195;O/PAVIMNTA&#199;&#195;O%20E%20DRENAGEM%20_%20RUA%20PEREIRA%20DE%20CARVALHO%20TRECHOS%2003,04%20E%2005/PLANILHA%20OR&#199;AMENTARI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row r="5">
          <cell r="F5" t="str">
            <v>PREFEITURA MUNICIPAL DE ALÉM PARAÍBA</v>
          </cell>
        </row>
        <row r="6">
          <cell r="F6" t="str">
            <v>ALÉM PARAÍBA/MG</v>
          </cell>
        </row>
        <row r="16">
          <cell r="F16" t="str">
            <v>CALÇAMENTO DE VIAS URBANAS - Stª MARTA IV</v>
          </cell>
        </row>
        <row r="17">
          <cell r="F17" t="str">
            <v>CALÇAMENTO DE VIAS URBANAS - Stª MARTA IV</v>
          </cell>
        </row>
        <row r="18">
          <cell r="F18" t="str">
            <v>DESONERADO</v>
          </cell>
        </row>
        <row r="22">
          <cell r="F22" t="str">
            <v>DOMINGOS ALEXANDRE DA ROCHA COSTA</v>
          </cell>
        </row>
        <row r="23">
          <cell r="F23" t="str">
            <v>174114/D</v>
          </cell>
        </row>
        <row r="24">
          <cell r="F24" t="str">
            <v>20221538185</v>
          </cell>
        </row>
      </sheetData>
      <sheetData sheetId="2"/>
      <sheetData sheetId="3">
        <row r="138">
          <cell r="A138" t="str">
            <v>(SELECIONAR)</v>
          </cell>
        </row>
        <row r="139">
          <cell r="A139" t="str">
            <v>Construção e Reforma de Edifícios</v>
          </cell>
        </row>
        <row r="140">
          <cell r="A140" t="str">
            <v>Construção de Praças Urbanas, Rodovias, Ferrovias e recapeamento e pavimentação de vias urbanas</v>
          </cell>
        </row>
        <row r="141">
          <cell r="A141" t="str">
            <v>Construção de Redes de Abastecimento de Água, Coleta de Esgoto</v>
          </cell>
        </row>
        <row r="142">
          <cell r="A142" t="str">
            <v>Construção e Manutenção de Estações e Redes de Distribuição de Energia Elétrica</v>
          </cell>
        </row>
        <row r="143">
          <cell r="A143" t="str">
            <v>Obras Portuárias, Marítimas e Fluviais</v>
          </cell>
        </row>
        <row r="144">
          <cell r="A144" t="str">
            <v>Fornecimento de Materiais e Equipamentos (aquisição indireta - em conjunto com licitação de obras)</v>
          </cell>
        </row>
        <row r="145">
          <cell r="A145" t="str">
            <v>Fornecimento de Materiais e Equipamentos (aquisição direta)</v>
          </cell>
        </row>
        <row r="146">
          <cell r="A146" t="str">
            <v>Estudos e Projetos, Planos e Gerenciamento e outros correlatos</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MÓRIA DE CÁLCULO"/>
      <sheetName val="PLANILHA"/>
      <sheetName val="CRONOGRAMA"/>
      <sheetName val="BDI"/>
    </sheetNames>
    <sheetDataSet>
      <sheetData sheetId="0" refreshError="1"/>
      <sheetData sheetId="1">
        <row r="8">
          <cell r="H8" t="str">
            <v>BDI</v>
          </cell>
        </row>
      </sheetData>
      <sheetData sheetId="2" refreshError="1"/>
      <sheetData sheetId="3"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4:L957"/>
  <sheetViews>
    <sheetView showGridLines="0" workbookViewId="0">
      <selection activeCell="D961" sqref="D961"/>
    </sheetView>
  </sheetViews>
  <sheetFormatPr defaultRowHeight="14.5"/>
  <cols>
    <col min="1" max="1" width="8.7265625" style="1" customWidth="1"/>
    <col min="2" max="2" width="0" style="1" hidden="1" customWidth="1"/>
    <col min="3" max="3" width="14.1796875" style="1" customWidth="1"/>
    <col min="4" max="4" width="40.453125" style="3" customWidth="1"/>
    <col min="6" max="6" width="13.1796875" customWidth="1"/>
    <col min="7" max="8" width="12.54296875" customWidth="1"/>
    <col min="9" max="9" width="10.7265625" customWidth="1"/>
    <col min="10" max="10" width="34.26953125" style="3" bestFit="1" customWidth="1"/>
  </cols>
  <sheetData>
    <row r="4" spans="1:10" ht="15" thickBot="1"/>
    <row r="5" spans="1:10" ht="21.5" thickBot="1">
      <c r="A5" s="190" t="s">
        <v>256</v>
      </c>
      <c r="B5" s="191"/>
      <c r="C5" s="191"/>
      <c r="D5" s="191"/>
      <c r="E5" s="191"/>
      <c r="F5" s="191"/>
      <c r="G5" s="191"/>
      <c r="H5" s="191"/>
      <c r="I5" s="191"/>
      <c r="J5" s="192"/>
    </row>
    <row r="6" spans="1:10">
      <c r="A6" s="49" t="s">
        <v>26</v>
      </c>
      <c r="B6" s="193" t="str">
        <f>'ORÇ. TOMADOR'!B6</f>
        <v>REFORMA, AMPLIAÇÃO E ADEQUAÇÃO DA CASA DO CAMINHO</v>
      </c>
      <c r="C6" s="193"/>
      <c r="D6" s="193"/>
      <c r="E6" s="193"/>
      <c r="F6" s="193"/>
      <c r="G6" s="193"/>
      <c r="H6" s="193"/>
      <c r="I6" s="193"/>
      <c r="J6" s="194"/>
    </row>
    <row r="7" spans="1:10">
      <c r="A7" s="50" t="s">
        <v>27</v>
      </c>
      <c r="B7" s="195" t="str">
        <f>'ORÇ. TOMADOR'!B7:G7</f>
        <v>Rua Amâncio da Silva Porto, nº 47 Boa Ideia – Carmo – RJ.</v>
      </c>
      <c r="C7" s="195"/>
      <c r="D7" s="195"/>
      <c r="E7" s="195"/>
      <c r="F7" s="195"/>
      <c r="G7" s="195"/>
      <c r="H7" s="195"/>
      <c r="I7" s="195"/>
      <c r="J7" s="196"/>
    </row>
    <row r="8" spans="1:10">
      <c r="A8" s="50" t="s">
        <v>80</v>
      </c>
      <c r="B8" s="197" t="s">
        <v>79</v>
      </c>
      <c r="C8" s="198"/>
      <c r="D8" s="198"/>
      <c r="E8" s="198"/>
      <c r="F8" s="198"/>
      <c r="G8" s="199"/>
      <c r="H8" s="68"/>
      <c r="I8" s="21"/>
      <c r="J8" s="71"/>
    </row>
    <row r="9" spans="1:10">
      <c r="A9" s="11" t="s">
        <v>0</v>
      </c>
      <c r="B9" s="9" t="s">
        <v>1</v>
      </c>
      <c r="C9" s="9" t="s">
        <v>2</v>
      </c>
      <c r="D9" s="9" t="s">
        <v>3</v>
      </c>
      <c r="E9" s="9"/>
      <c r="F9" s="9"/>
      <c r="G9" s="10"/>
      <c r="H9" s="10"/>
      <c r="I9" s="10"/>
      <c r="J9" s="12" t="s">
        <v>258</v>
      </c>
    </row>
    <row r="10" spans="1:10">
      <c r="A10" s="13">
        <v>1</v>
      </c>
      <c r="B10" s="60"/>
      <c r="C10" s="60"/>
      <c r="D10" s="6" t="s">
        <v>9</v>
      </c>
      <c r="E10" s="51"/>
      <c r="F10" s="51"/>
      <c r="G10" s="51"/>
      <c r="H10" s="51"/>
      <c r="I10" s="51"/>
      <c r="J10" s="73"/>
    </row>
    <row r="11" spans="1:10" ht="43.5">
      <c r="A11" s="14" t="s">
        <v>69</v>
      </c>
      <c r="B11" s="61" t="s">
        <v>68</v>
      </c>
      <c r="C11" s="61">
        <v>103689</v>
      </c>
      <c r="D11" s="5" t="s">
        <v>67</v>
      </c>
      <c r="E11" s="52"/>
      <c r="F11" s="52"/>
      <c r="G11" s="52" t="s">
        <v>91</v>
      </c>
      <c r="H11" s="52" t="s">
        <v>91</v>
      </c>
      <c r="I11" s="52" t="s">
        <v>66</v>
      </c>
      <c r="J11" s="74"/>
    </row>
    <row r="12" spans="1:10">
      <c r="A12" s="14"/>
      <c r="B12" s="61"/>
      <c r="C12" s="61"/>
      <c r="D12" s="5"/>
      <c r="E12" s="52"/>
      <c r="F12" s="70"/>
      <c r="G12" s="70">
        <v>3</v>
      </c>
      <c r="H12" s="70">
        <v>1.5</v>
      </c>
      <c r="I12" s="70">
        <f>ROUND(H12*G12,2)</f>
        <v>4.5</v>
      </c>
      <c r="J12" s="75" t="s">
        <v>259</v>
      </c>
    </row>
    <row r="13" spans="1:10">
      <c r="A13" s="14"/>
      <c r="B13" s="61"/>
      <c r="C13" s="61"/>
      <c r="D13" s="5"/>
      <c r="E13" s="52"/>
      <c r="F13" s="70"/>
      <c r="G13" s="70"/>
      <c r="H13" s="80" t="s">
        <v>52</v>
      </c>
      <c r="I13" s="80">
        <f>SUM(I12)</f>
        <v>4.5</v>
      </c>
      <c r="J13" s="75"/>
    </row>
    <row r="14" spans="1:10">
      <c r="A14" s="14"/>
      <c r="B14" s="61"/>
      <c r="C14" s="61"/>
      <c r="D14" s="5"/>
      <c r="E14" s="52"/>
      <c r="F14" s="70"/>
      <c r="G14" s="70"/>
      <c r="H14" s="70"/>
      <c r="I14" s="70"/>
      <c r="J14" s="75"/>
    </row>
    <row r="15" spans="1:10">
      <c r="A15" s="13">
        <v>2</v>
      </c>
      <c r="B15" s="60"/>
      <c r="C15" s="60"/>
      <c r="D15" s="6" t="s">
        <v>10</v>
      </c>
      <c r="E15" s="51"/>
      <c r="F15" s="51"/>
      <c r="G15" s="51"/>
      <c r="H15" s="51"/>
      <c r="I15" s="51"/>
      <c r="J15" s="73"/>
    </row>
    <row r="16" spans="1:10" ht="29">
      <c r="A16" s="14" t="s">
        <v>160</v>
      </c>
      <c r="B16" s="61" t="s">
        <v>68</v>
      </c>
      <c r="C16" s="61">
        <v>97644</v>
      </c>
      <c r="D16" s="5" t="s">
        <v>78</v>
      </c>
      <c r="E16" s="52"/>
      <c r="F16" s="52" t="s">
        <v>5</v>
      </c>
      <c r="G16" s="52" t="s">
        <v>91</v>
      </c>
      <c r="H16" s="52" t="s">
        <v>91</v>
      </c>
      <c r="I16" s="52" t="s">
        <v>66</v>
      </c>
      <c r="J16" s="74"/>
    </row>
    <row r="17" spans="1:10">
      <c r="A17" s="14"/>
      <c r="B17" s="61"/>
      <c r="C17" s="61"/>
      <c r="D17" s="5"/>
      <c r="E17" s="52"/>
      <c r="F17" s="52">
        <v>21</v>
      </c>
      <c r="G17" s="52">
        <v>0.8</v>
      </c>
      <c r="H17" s="52">
        <v>2.1</v>
      </c>
      <c r="I17" s="70">
        <f>ROUND(H17*G17*F17,2)</f>
        <v>35.28</v>
      </c>
      <c r="J17" s="74" t="s">
        <v>260</v>
      </c>
    </row>
    <row r="18" spans="1:10">
      <c r="A18" s="14"/>
      <c r="B18" s="61"/>
      <c r="C18" s="61"/>
      <c r="D18" s="5"/>
      <c r="E18" s="52"/>
      <c r="F18" s="52"/>
      <c r="G18" s="52"/>
      <c r="H18" s="80" t="s">
        <v>52</v>
      </c>
      <c r="I18" s="80">
        <f>SUM(I17)</f>
        <v>35.28</v>
      </c>
      <c r="J18" s="74"/>
    </row>
    <row r="19" spans="1:10">
      <c r="A19" s="14"/>
      <c r="B19" s="61"/>
      <c r="C19" s="61"/>
      <c r="D19" s="5"/>
      <c r="E19" s="52"/>
      <c r="F19" s="52"/>
      <c r="G19" s="52"/>
      <c r="H19" s="52"/>
      <c r="I19" s="52"/>
      <c r="J19" s="74"/>
    </row>
    <row r="20" spans="1:10" ht="29">
      <c r="A20" s="14" t="s">
        <v>161</v>
      </c>
      <c r="B20" s="61" t="s">
        <v>68</v>
      </c>
      <c r="C20" s="61">
        <v>97645</v>
      </c>
      <c r="D20" s="5" t="s">
        <v>77</v>
      </c>
      <c r="E20" s="52"/>
      <c r="F20" s="52" t="s">
        <v>5</v>
      </c>
      <c r="G20" s="52" t="s">
        <v>91</v>
      </c>
      <c r="H20" s="52" t="s">
        <v>91</v>
      </c>
      <c r="I20" s="52" t="s">
        <v>66</v>
      </c>
      <c r="J20" s="74"/>
    </row>
    <row r="21" spans="1:10">
      <c r="A21" s="14"/>
      <c r="B21" s="61"/>
      <c r="C21" s="61"/>
      <c r="D21" s="5"/>
      <c r="E21" s="52"/>
      <c r="F21" s="52">
        <v>30</v>
      </c>
      <c r="G21" s="52">
        <v>1.5</v>
      </c>
      <c r="H21" s="52">
        <v>1.2</v>
      </c>
      <c r="I21" s="70">
        <f>ROUND(H21*G21*F21,2)</f>
        <v>54</v>
      </c>
      <c r="J21" s="74" t="s">
        <v>260</v>
      </c>
    </row>
    <row r="22" spans="1:10">
      <c r="A22" s="14"/>
      <c r="B22" s="61"/>
      <c r="C22" s="61"/>
      <c r="D22" s="5"/>
      <c r="E22" s="52"/>
      <c r="F22" s="52"/>
      <c r="G22" s="52"/>
      <c r="H22" s="80" t="s">
        <v>52</v>
      </c>
      <c r="I22" s="80">
        <f>SUM(I21)</f>
        <v>54</v>
      </c>
      <c r="J22" s="74"/>
    </row>
    <row r="23" spans="1:10">
      <c r="A23" s="14"/>
      <c r="B23" s="61"/>
      <c r="C23" s="61"/>
      <c r="D23" s="5"/>
      <c r="E23" s="52"/>
      <c r="F23" s="52"/>
      <c r="G23" s="52"/>
      <c r="H23" s="70"/>
      <c r="I23" s="70"/>
      <c r="J23" s="74"/>
    </row>
    <row r="24" spans="1:10" ht="29">
      <c r="A24" s="14" t="s">
        <v>162</v>
      </c>
      <c r="B24" s="61" t="s">
        <v>68</v>
      </c>
      <c r="C24" s="61">
        <v>97663</v>
      </c>
      <c r="D24" s="5" t="s">
        <v>76</v>
      </c>
      <c r="E24" s="52"/>
      <c r="F24" s="52"/>
      <c r="G24" s="52"/>
      <c r="H24" s="52"/>
      <c r="I24" s="52" t="s">
        <v>70</v>
      </c>
      <c r="J24" s="74">
        <v>10</v>
      </c>
    </row>
    <row r="25" spans="1:10">
      <c r="A25" s="14"/>
      <c r="B25" s="61"/>
      <c r="C25" s="61"/>
      <c r="D25" s="5"/>
      <c r="E25" s="52"/>
      <c r="F25" s="52"/>
      <c r="G25" s="52"/>
      <c r="H25" s="52"/>
      <c r="I25" s="52">
        <v>12</v>
      </c>
      <c r="J25" s="74" t="s">
        <v>260</v>
      </c>
    </row>
    <row r="26" spans="1:10">
      <c r="A26" s="14"/>
      <c r="B26" s="61"/>
      <c r="C26" s="61"/>
      <c r="D26" s="5"/>
      <c r="E26" s="52"/>
      <c r="F26" s="52"/>
      <c r="G26" s="52"/>
      <c r="H26" s="81" t="s">
        <v>52</v>
      </c>
      <c r="I26" s="81">
        <f>SUM(I25:I25)</f>
        <v>12</v>
      </c>
      <c r="J26" s="74"/>
    </row>
    <row r="27" spans="1:10">
      <c r="A27" s="14"/>
      <c r="B27" s="61"/>
      <c r="C27" s="61"/>
      <c r="D27" s="5"/>
      <c r="E27" s="52"/>
      <c r="F27" s="52"/>
      <c r="G27" s="52"/>
      <c r="H27" s="52"/>
      <c r="I27" s="52"/>
      <c r="J27" s="74"/>
    </row>
    <row r="28" spans="1:10" ht="48.75" customHeight="1">
      <c r="A28" s="14" t="s">
        <v>163</v>
      </c>
      <c r="B28" s="61" t="s">
        <v>68</v>
      </c>
      <c r="C28" s="61">
        <v>97622</v>
      </c>
      <c r="D28" s="5" t="s">
        <v>75</v>
      </c>
      <c r="E28" s="52"/>
      <c r="F28" s="52" t="s">
        <v>261</v>
      </c>
      <c r="G28" s="52" t="s">
        <v>157</v>
      </c>
      <c r="H28" s="52" t="s">
        <v>262</v>
      </c>
      <c r="I28" s="52" t="s">
        <v>71</v>
      </c>
      <c r="J28" s="74"/>
    </row>
    <row r="29" spans="1:10">
      <c r="A29" s="14"/>
      <c r="B29" s="61"/>
      <c r="C29" s="61"/>
      <c r="D29" s="5"/>
      <c r="E29" s="52"/>
      <c r="F29" s="52">
        <f>2.33+4.34+4.07+4.25+5.39+0.75+10.47+14.68+2.16+5.62+3.05+1.5+2.9+2.25+0.67+1.65+2.24+1.65+3.09+4.05+0.6+1.27+5.27</f>
        <v>84.249999999999986</v>
      </c>
      <c r="G29" s="52">
        <v>3.05</v>
      </c>
      <c r="H29" s="52">
        <v>0.15</v>
      </c>
      <c r="I29" s="70">
        <f>ROUND(H29*G29*F29,2)</f>
        <v>38.54</v>
      </c>
      <c r="J29" s="74" t="s">
        <v>263</v>
      </c>
    </row>
    <row r="30" spans="1:10">
      <c r="A30" s="14"/>
      <c r="B30" s="61"/>
      <c r="C30" s="61"/>
      <c r="D30" s="5"/>
      <c r="E30" s="52"/>
      <c r="F30" s="52"/>
      <c r="G30" s="52"/>
      <c r="H30" s="80" t="s">
        <v>52</v>
      </c>
      <c r="I30" s="80">
        <f>SUM(I29)</f>
        <v>38.54</v>
      </c>
      <c r="J30" s="74"/>
    </row>
    <row r="31" spans="1:10">
      <c r="A31" s="14"/>
      <c r="B31" s="61"/>
      <c r="C31" s="61"/>
      <c r="D31" s="5"/>
      <c r="E31" s="52"/>
      <c r="F31" s="52"/>
      <c r="G31" s="52"/>
      <c r="H31" s="52"/>
      <c r="I31" s="52"/>
      <c r="J31" s="74"/>
    </row>
    <row r="32" spans="1:10" ht="50.25" customHeight="1">
      <c r="A32" s="14" t="s">
        <v>164</v>
      </c>
      <c r="B32" s="61" t="s">
        <v>68</v>
      </c>
      <c r="C32" s="61">
        <v>97633</v>
      </c>
      <c r="D32" s="5" t="s">
        <v>74</v>
      </c>
      <c r="E32" s="52"/>
      <c r="F32" s="52"/>
      <c r="G32" s="52"/>
      <c r="H32" s="52"/>
      <c r="I32" s="52" t="s">
        <v>66</v>
      </c>
      <c r="J32" s="74" t="s">
        <v>264</v>
      </c>
    </row>
    <row r="33" spans="1:10">
      <c r="A33" s="14"/>
      <c r="B33" s="61"/>
      <c r="C33" s="61"/>
      <c r="D33" s="5"/>
      <c r="E33" s="52"/>
      <c r="F33" s="52"/>
      <c r="G33" s="52"/>
      <c r="H33" s="52"/>
      <c r="I33" s="52">
        <v>9.3000000000000007</v>
      </c>
      <c r="J33" s="74" t="s">
        <v>265</v>
      </c>
    </row>
    <row r="34" spans="1:10">
      <c r="A34" s="14"/>
      <c r="B34" s="61"/>
      <c r="C34" s="61"/>
      <c r="D34" s="5"/>
      <c r="E34" s="52"/>
      <c r="F34" s="52"/>
      <c r="G34" s="52"/>
      <c r="H34" s="52"/>
      <c r="I34" s="52">
        <v>7.8</v>
      </c>
      <c r="J34" s="74" t="s">
        <v>266</v>
      </c>
    </row>
    <row r="35" spans="1:10">
      <c r="A35" s="14"/>
      <c r="B35" s="61"/>
      <c r="C35" s="61"/>
      <c r="D35" s="5"/>
      <c r="E35" s="52"/>
      <c r="F35" s="52"/>
      <c r="G35" s="52"/>
      <c r="H35" s="52"/>
      <c r="I35" s="52">
        <v>11.14</v>
      </c>
      <c r="J35" s="74" t="s">
        <v>267</v>
      </c>
    </row>
    <row r="36" spans="1:10">
      <c r="A36" s="14"/>
      <c r="B36" s="61"/>
      <c r="C36" s="61"/>
      <c r="D36" s="5"/>
      <c r="E36" s="52"/>
      <c r="F36" s="52"/>
      <c r="G36" s="52"/>
      <c r="H36" s="52"/>
      <c r="I36" s="52">
        <v>13.97</v>
      </c>
      <c r="J36" s="74" t="s">
        <v>268</v>
      </c>
    </row>
    <row r="37" spans="1:10">
      <c r="A37" s="14"/>
      <c r="B37" s="61"/>
      <c r="C37" s="61"/>
      <c r="D37" s="5"/>
      <c r="E37" s="52"/>
      <c r="F37" s="52"/>
      <c r="G37" s="52"/>
      <c r="H37" s="52"/>
      <c r="I37" s="52">
        <v>7.49</v>
      </c>
      <c r="J37" s="74" t="s">
        <v>269</v>
      </c>
    </row>
    <row r="38" spans="1:10">
      <c r="A38" s="14"/>
      <c r="B38" s="61"/>
      <c r="C38" s="61"/>
      <c r="D38" s="5"/>
      <c r="E38" s="52"/>
      <c r="F38" s="52"/>
      <c r="G38" s="52"/>
      <c r="H38" s="52"/>
      <c r="I38" s="52">
        <v>15.95</v>
      </c>
      <c r="J38" s="74" t="s">
        <v>270</v>
      </c>
    </row>
    <row r="39" spans="1:10">
      <c r="A39" s="14"/>
      <c r="B39" s="61"/>
      <c r="C39" s="61"/>
      <c r="D39" s="5"/>
      <c r="E39" s="52"/>
      <c r="F39" s="52"/>
      <c r="G39" s="52"/>
      <c r="H39" s="52"/>
      <c r="I39" s="52">
        <v>6.07</v>
      </c>
      <c r="J39" s="74" t="s">
        <v>271</v>
      </c>
    </row>
    <row r="40" spans="1:10">
      <c r="A40" s="14"/>
      <c r="B40" s="61"/>
      <c r="C40" s="61"/>
      <c r="D40" s="5"/>
      <c r="E40" s="52"/>
      <c r="F40" s="52"/>
      <c r="G40" s="52"/>
      <c r="H40" s="52"/>
      <c r="I40" s="52">
        <v>14.55</v>
      </c>
      <c r="J40" s="74" t="s">
        <v>272</v>
      </c>
    </row>
    <row r="41" spans="1:10">
      <c r="A41" s="14"/>
      <c r="B41" s="61"/>
      <c r="C41" s="61"/>
      <c r="D41" s="5"/>
      <c r="E41" s="52"/>
      <c r="F41" s="52"/>
      <c r="G41" s="52"/>
      <c r="H41" s="52"/>
      <c r="I41" s="52">
        <v>16.16</v>
      </c>
      <c r="J41" s="74" t="s">
        <v>273</v>
      </c>
    </row>
    <row r="42" spans="1:10">
      <c r="A42" s="14"/>
      <c r="B42" s="61"/>
      <c r="C42" s="61"/>
      <c r="D42" s="5"/>
      <c r="E42" s="52"/>
      <c r="F42" s="52"/>
      <c r="G42" s="52"/>
      <c r="H42" s="52"/>
      <c r="I42" s="52">
        <v>16.420000000000002</v>
      </c>
      <c r="J42" s="74" t="s">
        <v>274</v>
      </c>
    </row>
    <row r="43" spans="1:10">
      <c r="A43" s="14"/>
      <c r="B43" s="61"/>
      <c r="C43" s="61"/>
      <c r="D43" s="5"/>
      <c r="E43" s="52"/>
      <c r="F43" s="52"/>
      <c r="G43" s="52"/>
      <c r="H43" s="52"/>
      <c r="I43" s="52">
        <v>2.85</v>
      </c>
      <c r="J43" s="74" t="s">
        <v>275</v>
      </c>
    </row>
    <row r="44" spans="1:10">
      <c r="A44" s="14"/>
      <c r="B44" s="61"/>
      <c r="C44" s="61"/>
      <c r="D44" s="5"/>
      <c r="E44" s="52"/>
      <c r="F44" s="52"/>
      <c r="G44" s="52"/>
      <c r="H44" s="52"/>
      <c r="I44" s="52">
        <v>28.87</v>
      </c>
      <c r="J44" s="74" t="s">
        <v>276</v>
      </c>
    </row>
    <row r="45" spans="1:10">
      <c r="A45" s="14"/>
      <c r="B45" s="61"/>
      <c r="C45" s="61"/>
      <c r="D45" s="5"/>
      <c r="E45" s="52"/>
      <c r="F45" s="52"/>
      <c r="G45" s="52"/>
      <c r="H45" s="52"/>
      <c r="I45" s="52">
        <v>6.06</v>
      </c>
      <c r="J45" s="74" t="s">
        <v>277</v>
      </c>
    </row>
    <row r="46" spans="1:10">
      <c r="A46" s="14"/>
      <c r="B46" s="61"/>
      <c r="C46" s="61"/>
      <c r="D46" s="5"/>
      <c r="E46" s="52"/>
      <c r="F46" s="52"/>
      <c r="G46" s="52"/>
      <c r="H46" s="52"/>
      <c r="I46" s="52">
        <v>70.180000000000007</v>
      </c>
      <c r="J46" s="74" t="s">
        <v>279</v>
      </c>
    </row>
    <row r="47" spans="1:10">
      <c r="A47" s="14"/>
      <c r="B47" s="61"/>
      <c r="C47" s="61"/>
      <c r="D47" s="5"/>
      <c r="E47" s="52"/>
      <c r="F47" s="52"/>
      <c r="G47" s="52"/>
      <c r="H47" s="52"/>
      <c r="I47" s="52">
        <v>78.180000000000007</v>
      </c>
      <c r="J47" s="74" t="s">
        <v>278</v>
      </c>
    </row>
    <row r="48" spans="1:10">
      <c r="A48" s="14"/>
      <c r="B48" s="61"/>
      <c r="C48" s="61"/>
      <c r="D48" s="5"/>
      <c r="E48" s="52"/>
      <c r="F48" s="52"/>
      <c r="G48" s="52"/>
      <c r="H48" s="52"/>
      <c r="I48" s="52">
        <v>2.95</v>
      </c>
      <c r="J48" s="74" t="s">
        <v>477</v>
      </c>
    </row>
    <row r="49" spans="1:10">
      <c r="A49" s="14"/>
      <c r="B49" s="61"/>
      <c r="C49" s="61"/>
      <c r="D49" s="5"/>
      <c r="E49" s="52"/>
      <c r="F49" s="52"/>
      <c r="G49" s="52"/>
      <c r="H49" s="81" t="s">
        <v>52</v>
      </c>
      <c r="I49" s="81">
        <f>SUM(I33:I48)</f>
        <v>307.94</v>
      </c>
      <c r="J49" s="74"/>
    </row>
    <row r="50" spans="1:10">
      <c r="A50" s="14"/>
      <c r="B50" s="61"/>
      <c r="C50" s="61"/>
      <c r="D50" s="5"/>
      <c r="E50" s="52"/>
      <c r="F50" s="52"/>
      <c r="G50" s="52"/>
      <c r="H50" s="52"/>
      <c r="I50" s="52"/>
      <c r="J50" s="74"/>
    </row>
    <row r="51" spans="1:10" ht="45.75" customHeight="1">
      <c r="A51" s="14" t="s">
        <v>165</v>
      </c>
      <c r="B51" s="61" t="s">
        <v>68</v>
      </c>
      <c r="C51" s="61">
        <v>97631</v>
      </c>
      <c r="D51" s="5" t="s">
        <v>159</v>
      </c>
      <c r="E51" s="52"/>
      <c r="F51" s="52"/>
      <c r="G51" s="52"/>
      <c r="H51" s="52"/>
      <c r="I51" s="52" t="s">
        <v>66</v>
      </c>
      <c r="J51" s="74" t="s">
        <v>264</v>
      </c>
    </row>
    <row r="52" spans="1:10">
      <c r="A52" s="14"/>
      <c r="B52" s="61"/>
      <c r="C52" s="61"/>
      <c r="D52" s="5"/>
      <c r="E52" s="52"/>
      <c r="F52" s="52"/>
      <c r="G52" s="52"/>
      <c r="H52" s="52"/>
      <c r="I52" s="52">
        <v>9.3000000000000007</v>
      </c>
      <c r="J52" s="74" t="s">
        <v>265</v>
      </c>
    </row>
    <row r="53" spans="1:10">
      <c r="A53" s="14"/>
      <c r="B53" s="61"/>
      <c r="C53" s="61"/>
      <c r="D53" s="5"/>
      <c r="E53" s="52"/>
      <c r="F53" s="52"/>
      <c r="G53" s="52"/>
      <c r="H53" s="52"/>
      <c r="I53" s="52">
        <v>7.8</v>
      </c>
      <c r="J53" s="74" t="s">
        <v>266</v>
      </c>
    </row>
    <row r="54" spans="1:10">
      <c r="A54" s="14"/>
      <c r="B54" s="61"/>
      <c r="C54" s="61"/>
      <c r="D54" s="5"/>
      <c r="E54" s="52"/>
      <c r="F54" s="52"/>
      <c r="G54" s="52"/>
      <c r="H54" s="52"/>
      <c r="I54" s="52">
        <v>11.14</v>
      </c>
      <c r="J54" s="74" t="s">
        <v>267</v>
      </c>
    </row>
    <row r="55" spans="1:10">
      <c r="A55" s="14"/>
      <c r="B55" s="61"/>
      <c r="C55" s="61"/>
      <c r="D55" s="5"/>
      <c r="E55" s="52"/>
      <c r="F55" s="52"/>
      <c r="G55" s="52"/>
      <c r="H55" s="52"/>
      <c r="I55" s="52">
        <v>13.97</v>
      </c>
      <c r="J55" s="74" t="s">
        <v>268</v>
      </c>
    </row>
    <row r="56" spans="1:10">
      <c r="A56" s="14"/>
      <c r="B56" s="61"/>
      <c r="C56" s="61"/>
      <c r="D56" s="5"/>
      <c r="E56" s="52"/>
      <c r="F56" s="52"/>
      <c r="G56" s="52"/>
      <c r="H56" s="52"/>
      <c r="I56" s="52">
        <v>7.49</v>
      </c>
      <c r="J56" s="74" t="s">
        <v>269</v>
      </c>
    </row>
    <row r="57" spans="1:10">
      <c r="A57" s="14"/>
      <c r="B57" s="61"/>
      <c r="C57" s="61"/>
      <c r="D57" s="5"/>
      <c r="E57" s="52"/>
      <c r="F57" s="52"/>
      <c r="G57" s="52"/>
      <c r="H57" s="52"/>
      <c r="I57" s="52">
        <v>15.95</v>
      </c>
      <c r="J57" s="74" t="s">
        <v>270</v>
      </c>
    </row>
    <row r="58" spans="1:10">
      <c r="A58" s="14"/>
      <c r="B58" s="61"/>
      <c r="C58" s="61"/>
      <c r="D58" s="5"/>
      <c r="E58" s="52"/>
      <c r="F58" s="52"/>
      <c r="G58" s="52"/>
      <c r="H58" s="52"/>
      <c r="I58" s="52">
        <v>6.07</v>
      </c>
      <c r="J58" s="74" t="s">
        <v>271</v>
      </c>
    </row>
    <row r="59" spans="1:10">
      <c r="A59" s="14"/>
      <c r="B59" s="61"/>
      <c r="C59" s="61"/>
      <c r="D59" s="5"/>
      <c r="E59" s="52"/>
      <c r="F59" s="52"/>
      <c r="G59" s="52"/>
      <c r="H59" s="52"/>
      <c r="I59" s="52">
        <v>14.55</v>
      </c>
      <c r="J59" s="74" t="s">
        <v>272</v>
      </c>
    </row>
    <row r="60" spans="1:10">
      <c r="A60" s="14"/>
      <c r="B60" s="61"/>
      <c r="C60" s="61"/>
      <c r="D60" s="5"/>
      <c r="E60" s="52"/>
      <c r="F60" s="52"/>
      <c r="G60" s="52"/>
      <c r="H60" s="52"/>
      <c r="I60" s="52">
        <v>16.16</v>
      </c>
      <c r="J60" s="74" t="s">
        <v>273</v>
      </c>
    </row>
    <row r="61" spans="1:10">
      <c r="A61" s="14"/>
      <c r="B61" s="61"/>
      <c r="C61" s="61"/>
      <c r="D61" s="5"/>
      <c r="E61" s="52"/>
      <c r="F61" s="52"/>
      <c r="G61" s="52"/>
      <c r="H61" s="52"/>
      <c r="I61" s="52">
        <v>16.420000000000002</v>
      </c>
      <c r="J61" s="74" t="s">
        <v>274</v>
      </c>
    </row>
    <row r="62" spans="1:10">
      <c r="A62" s="14"/>
      <c r="B62" s="61"/>
      <c r="C62" s="61"/>
      <c r="D62" s="5"/>
      <c r="E62" s="52"/>
      <c r="F62" s="52"/>
      <c r="G62" s="52"/>
      <c r="H62" s="52"/>
      <c r="I62" s="52">
        <v>2.85</v>
      </c>
      <c r="J62" s="74" t="s">
        <v>312</v>
      </c>
    </row>
    <row r="63" spans="1:10">
      <c r="A63" s="14"/>
      <c r="B63" s="61"/>
      <c r="C63" s="61"/>
      <c r="D63" s="5"/>
      <c r="E63" s="52"/>
      <c r="F63" s="52"/>
      <c r="G63" s="52"/>
      <c r="H63" s="52"/>
      <c r="I63" s="52">
        <v>28.87</v>
      </c>
      <c r="J63" s="74" t="s">
        <v>276</v>
      </c>
    </row>
    <row r="64" spans="1:10">
      <c r="A64" s="14"/>
      <c r="B64" s="61"/>
      <c r="C64" s="61"/>
      <c r="D64" s="5"/>
      <c r="E64" s="52"/>
      <c r="F64" s="52"/>
      <c r="G64" s="52"/>
      <c r="H64" s="52"/>
      <c r="I64" s="52">
        <v>6.06</v>
      </c>
      <c r="J64" s="74" t="s">
        <v>277</v>
      </c>
    </row>
    <row r="65" spans="1:10">
      <c r="A65" s="14"/>
      <c r="B65" s="61"/>
      <c r="C65" s="61"/>
      <c r="D65" s="5"/>
      <c r="E65" s="52"/>
      <c r="F65" s="52"/>
      <c r="G65" s="52"/>
      <c r="H65" s="52"/>
      <c r="I65" s="52">
        <v>70.180000000000007</v>
      </c>
      <c r="J65" s="74" t="s">
        <v>279</v>
      </c>
    </row>
    <row r="66" spans="1:10">
      <c r="A66" s="14"/>
      <c r="B66" s="61"/>
      <c r="C66" s="61"/>
      <c r="D66" s="5"/>
      <c r="E66" s="52"/>
      <c r="F66" s="52"/>
      <c r="G66" s="52"/>
      <c r="H66" s="52"/>
      <c r="I66" s="52">
        <v>78.180000000000007</v>
      </c>
      <c r="J66" s="74" t="s">
        <v>278</v>
      </c>
    </row>
    <row r="67" spans="1:10">
      <c r="A67" s="14"/>
      <c r="B67" s="61"/>
      <c r="C67" s="61"/>
      <c r="D67" s="5"/>
      <c r="E67" s="52"/>
      <c r="F67" s="52"/>
      <c r="G67" s="52"/>
      <c r="H67" s="52"/>
      <c r="I67" s="52">
        <v>2.95</v>
      </c>
      <c r="J67" s="74" t="s">
        <v>474</v>
      </c>
    </row>
    <row r="68" spans="1:10">
      <c r="A68" s="14"/>
      <c r="B68" s="61"/>
      <c r="C68" s="61"/>
      <c r="D68" s="5"/>
      <c r="E68" s="52"/>
      <c r="F68" s="52"/>
      <c r="G68" s="52"/>
      <c r="H68" s="81" t="s">
        <v>52</v>
      </c>
      <c r="I68" s="81">
        <f>SUM(I52:I67)</f>
        <v>307.94</v>
      </c>
      <c r="J68" s="74"/>
    </row>
    <row r="69" spans="1:10">
      <c r="A69" s="14"/>
      <c r="B69" s="61"/>
      <c r="C69" s="61"/>
      <c r="D69" s="5"/>
      <c r="E69" s="52"/>
      <c r="F69" s="52"/>
      <c r="G69" s="52"/>
      <c r="H69" s="81"/>
      <c r="I69" s="81"/>
      <c r="J69" s="74"/>
    </row>
    <row r="70" spans="1:10" ht="56.25" customHeight="1">
      <c r="A70" s="14" t="str">
        <f>'ORÇ. TOMADOR'!A19</f>
        <v>2.7</v>
      </c>
      <c r="B70" s="61"/>
      <c r="C70" s="61">
        <f>'ORÇ. TOMADOR'!C19</f>
        <v>97629</v>
      </c>
      <c r="D70" s="5" t="str">
        <f>'ORÇ. TOMADOR'!D19</f>
        <v>DEMOLIÇÃO DE LAJES, EM CONCRETO ARMADO, DE FORMA MECANIZADA COM MARTELETE, SEM REAPROVEITAMENTO. AF_09/2023</v>
      </c>
      <c r="E70" s="52"/>
      <c r="F70" s="52"/>
      <c r="G70" s="52"/>
      <c r="H70" s="81"/>
      <c r="I70" s="81" t="s">
        <v>71</v>
      </c>
      <c r="J70" s="74"/>
    </row>
    <row r="71" spans="1:10">
      <c r="A71" s="14"/>
      <c r="B71" s="61"/>
      <c r="C71" s="61"/>
      <c r="D71" s="5"/>
      <c r="E71" s="81" t="s">
        <v>71</v>
      </c>
      <c r="F71" s="52" t="s">
        <v>36</v>
      </c>
      <c r="G71" s="52" t="s">
        <v>468</v>
      </c>
      <c r="H71" s="52" t="s">
        <v>469</v>
      </c>
      <c r="I71" s="52" t="s">
        <v>470</v>
      </c>
      <c r="J71" s="76"/>
    </row>
    <row r="72" spans="1:10" ht="29">
      <c r="A72" s="14"/>
      <c r="B72" s="61"/>
      <c r="C72" s="61"/>
      <c r="D72" s="5"/>
      <c r="E72" s="81">
        <f>I72*F72*0.3</f>
        <v>5.76</v>
      </c>
      <c r="F72" s="52">
        <v>1.2</v>
      </c>
      <c r="G72" s="52">
        <v>3</v>
      </c>
      <c r="H72" s="52">
        <v>0.18</v>
      </c>
      <c r="I72" s="52">
        <v>16</v>
      </c>
      <c r="J72" s="76" t="s">
        <v>467</v>
      </c>
    </row>
    <row r="73" spans="1:10">
      <c r="A73" s="14"/>
      <c r="B73" s="61"/>
      <c r="C73" s="61"/>
      <c r="D73" s="5"/>
      <c r="E73" s="52"/>
      <c r="F73" s="52"/>
      <c r="G73" s="52"/>
      <c r="H73" s="81" t="s">
        <v>52</v>
      </c>
      <c r="I73" s="81">
        <f>I72*F72*0.18</f>
        <v>3.456</v>
      </c>
      <c r="J73" s="74"/>
    </row>
    <row r="74" spans="1:10">
      <c r="A74" s="14"/>
      <c r="B74" s="61"/>
      <c r="C74" s="61"/>
      <c r="D74" s="5"/>
      <c r="E74" s="52"/>
      <c r="F74" s="52"/>
      <c r="G74" s="52"/>
      <c r="H74" s="81"/>
      <c r="I74" s="81"/>
      <c r="J74" s="74"/>
    </row>
    <row r="75" spans="1:10">
      <c r="A75" s="14"/>
      <c r="B75" s="61"/>
      <c r="C75" s="61"/>
      <c r="D75" s="5"/>
      <c r="E75" s="52"/>
      <c r="F75" s="52"/>
      <c r="G75" s="52"/>
      <c r="H75" s="81"/>
      <c r="I75" s="81"/>
      <c r="J75" s="74"/>
    </row>
    <row r="76" spans="1:10">
      <c r="A76" s="14"/>
      <c r="B76" s="61"/>
      <c r="C76" s="61"/>
      <c r="D76" s="5"/>
      <c r="E76" s="52"/>
      <c r="F76" s="52"/>
      <c r="G76" s="52"/>
      <c r="H76" s="52"/>
      <c r="I76" s="52"/>
      <c r="J76" s="74"/>
    </row>
    <row r="77" spans="1:10" ht="67.5" customHeight="1">
      <c r="A77" s="14" t="s">
        <v>167</v>
      </c>
      <c r="B77" s="61" t="s">
        <v>68</v>
      </c>
      <c r="C77" s="61">
        <v>88316</v>
      </c>
      <c r="D77" s="5" t="s">
        <v>158</v>
      </c>
      <c r="E77" s="52"/>
      <c r="F77" s="52"/>
      <c r="G77" s="52" t="s">
        <v>280</v>
      </c>
      <c r="H77" s="52" t="s">
        <v>281</v>
      </c>
      <c r="I77" s="52" t="s">
        <v>157</v>
      </c>
      <c r="J77" s="74"/>
    </row>
    <row r="78" spans="1:10" ht="29">
      <c r="A78" s="14"/>
      <c r="B78" s="61"/>
      <c r="C78" s="61"/>
      <c r="D78" s="5"/>
      <c r="E78" s="52"/>
      <c r="F78" s="52"/>
      <c r="G78" s="52">
        <v>15</v>
      </c>
      <c r="H78" s="52">
        <v>8</v>
      </c>
      <c r="I78" s="70">
        <f>ROUND(H78*G78,2)</f>
        <v>120</v>
      </c>
      <c r="J78" s="76" t="s">
        <v>282</v>
      </c>
    </row>
    <row r="79" spans="1:10">
      <c r="A79" s="14"/>
      <c r="B79" s="61"/>
      <c r="C79" s="61"/>
      <c r="D79" s="5"/>
      <c r="E79" s="52"/>
      <c r="F79" s="52"/>
      <c r="G79" s="52"/>
      <c r="H79" s="81" t="s">
        <v>52</v>
      </c>
      <c r="I79" s="81">
        <f>SUM(I78)</f>
        <v>120</v>
      </c>
      <c r="J79" s="74"/>
    </row>
    <row r="80" spans="1:10">
      <c r="A80" s="14"/>
      <c r="B80" s="61"/>
      <c r="C80" s="61"/>
      <c r="D80" s="5"/>
      <c r="E80" s="52"/>
      <c r="F80" s="52"/>
      <c r="G80" s="52"/>
      <c r="H80" s="52"/>
      <c r="I80" s="52"/>
      <c r="J80" s="74"/>
    </row>
    <row r="81" spans="1:10" ht="67.5" customHeight="1">
      <c r="A81" s="14" t="s">
        <v>321</v>
      </c>
      <c r="B81" s="61" t="s">
        <v>68</v>
      </c>
      <c r="C81" s="61">
        <v>93596</v>
      </c>
      <c r="D81" s="5" t="s">
        <v>73</v>
      </c>
      <c r="E81" s="52"/>
      <c r="F81" s="52"/>
      <c r="G81" s="52" t="s">
        <v>283</v>
      </c>
      <c r="H81" s="52" t="s">
        <v>284</v>
      </c>
      <c r="I81" s="52" t="s">
        <v>72</v>
      </c>
      <c r="J81" s="76" t="s">
        <v>285</v>
      </c>
    </row>
    <row r="82" spans="1:10">
      <c r="A82" s="14"/>
      <c r="B82" s="61"/>
      <c r="C82" s="61"/>
      <c r="D82" s="82"/>
      <c r="E82" s="52"/>
      <c r="F82" s="52"/>
      <c r="G82" s="52">
        <f>1.5*40</f>
        <v>60</v>
      </c>
      <c r="H82" s="52">
        <v>30</v>
      </c>
      <c r="I82" s="70">
        <f>ROUND(H82*G82,2)</f>
        <v>1800</v>
      </c>
      <c r="J82" s="76" t="s">
        <v>286</v>
      </c>
    </row>
    <row r="83" spans="1:10">
      <c r="A83" s="14"/>
      <c r="B83" s="61"/>
      <c r="C83" s="61"/>
      <c r="D83" s="82"/>
      <c r="E83" s="52"/>
      <c r="F83" s="52"/>
      <c r="G83" s="52"/>
      <c r="H83" s="81" t="s">
        <v>52</v>
      </c>
      <c r="I83" s="80">
        <f>SUM(I82)</f>
        <v>1800</v>
      </c>
      <c r="J83" s="76"/>
    </row>
    <row r="84" spans="1:10">
      <c r="A84" s="14"/>
      <c r="B84" s="61"/>
      <c r="C84" s="61"/>
      <c r="D84" s="82"/>
      <c r="E84" s="52"/>
      <c r="F84" s="52"/>
      <c r="G84" s="52"/>
      <c r="H84" s="81"/>
      <c r="I84" s="80"/>
      <c r="J84" s="76"/>
    </row>
    <row r="85" spans="1:10" ht="54.75" customHeight="1">
      <c r="A85" s="14" t="s">
        <v>322</v>
      </c>
      <c r="B85" s="61" t="s">
        <v>68</v>
      </c>
      <c r="C85" s="61">
        <v>98529</v>
      </c>
      <c r="D85" s="82" t="s">
        <v>319</v>
      </c>
      <c r="E85" s="52"/>
      <c r="F85" s="52"/>
      <c r="G85" s="52"/>
      <c r="H85" s="81"/>
      <c r="I85" s="52" t="s">
        <v>70</v>
      </c>
      <c r="J85" s="76"/>
    </row>
    <row r="86" spans="1:10">
      <c r="A86" s="14"/>
      <c r="B86" s="61"/>
      <c r="C86" s="61"/>
      <c r="D86" s="82"/>
      <c r="E86" s="52"/>
      <c r="F86" s="52"/>
      <c r="G86" s="52"/>
      <c r="H86" s="81"/>
      <c r="I86" s="52">
        <v>2</v>
      </c>
      <c r="J86" s="76" t="s">
        <v>323</v>
      </c>
    </row>
    <row r="87" spans="1:10">
      <c r="A87" s="14"/>
      <c r="B87" s="61"/>
      <c r="C87" s="61"/>
      <c r="D87" s="82"/>
      <c r="E87" s="52"/>
      <c r="F87" s="52"/>
      <c r="G87" s="52"/>
      <c r="H87" s="81" t="s">
        <v>52</v>
      </c>
      <c r="I87" s="80">
        <f>SUM(I86)</f>
        <v>2</v>
      </c>
      <c r="J87" s="76"/>
    </row>
    <row r="88" spans="1:10">
      <c r="A88" s="14"/>
      <c r="B88" s="61"/>
      <c r="C88" s="61"/>
      <c r="D88" s="82"/>
      <c r="E88" s="52"/>
      <c r="F88" s="52"/>
      <c r="G88" s="52"/>
      <c r="H88" s="81"/>
      <c r="I88" s="52"/>
      <c r="J88" s="76"/>
    </row>
    <row r="89" spans="1:10" ht="64.5" customHeight="1">
      <c r="A89" s="14" t="s">
        <v>465</v>
      </c>
      <c r="B89" s="61" t="s">
        <v>68</v>
      </c>
      <c r="C89" s="61">
        <v>98526</v>
      </c>
      <c r="D89" s="82" t="s">
        <v>320</v>
      </c>
      <c r="E89" s="52"/>
      <c r="F89" s="52"/>
      <c r="G89" s="52"/>
      <c r="H89" s="81"/>
      <c r="I89" s="52" t="s">
        <v>70</v>
      </c>
      <c r="J89" s="76"/>
    </row>
    <row r="90" spans="1:10">
      <c r="A90" s="14"/>
      <c r="B90" s="61"/>
      <c r="C90" s="61"/>
      <c r="D90" s="82"/>
      <c r="E90" s="52"/>
      <c r="F90" s="52"/>
      <c r="G90" s="52"/>
      <c r="H90" s="81"/>
      <c r="I90" s="80">
        <v>2</v>
      </c>
      <c r="J90" s="76" t="s">
        <v>323</v>
      </c>
    </row>
    <row r="91" spans="1:10">
      <c r="A91" s="14"/>
      <c r="B91" s="61"/>
      <c r="C91" s="61"/>
      <c r="D91" s="82"/>
      <c r="E91" s="52"/>
      <c r="F91" s="52"/>
      <c r="G91" s="52"/>
      <c r="H91" s="81" t="s">
        <v>52</v>
      </c>
      <c r="I91" s="80">
        <f>SUM(I90)</f>
        <v>2</v>
      </c>
      <c r="J91" s="76"/>
    </row>
    <row r="92" spans="1:10">
      <c r="A92" s="14"/>
      <c r="B92" s="61"/>
      <c r="C92" s="61"/>
      <c r="D92" s="82"/>
      <c r="E92" s="52"/>
      <c r="F92" s="52"/>
      <c r="G92" s="52"/>
      <c r="H92" s="52"/>
      <c r="I92" s="52"/>
      <c r="J92" s="76"/>
    </row>
    <row r="93" spans="1:10" s="4" customFormat="1">
      <c r="A93" s="13">
        <v>3</v>
      </c>
      <c r="B93" s="60"/>
      <c r="C93" s="60"/>
      <c r="D93" s="7" t="s">
        <v>11</v>
      </c>
      <c r="E93" s="51"/>
      <c r="F93" s="51"/>
      <c r="G93" s="51"/>
      <c r="H93" s="51"/>
      <c r="I93" s="51"/>
      <c r="J93" s="73"/>
    </row>
    <row r="94" spans="1:10" ht="60.75" customHeight="1">
      <c r="A94" s="14" t="s">
        <v>168</v>
      </c>
      <c r="B94" s="61" t="s">
        <v>68</v>
      </c>
      <c r="C94" s="62">
        <v>96523</v>
      </c>
      <c r="D94" s="5" t="s">
        <v>81</v>
      </c>
      <c r="E94" s="53" t="s">
        <v>287</v>
      </c>
      <c r="F94" s="52" t="s">
        <v>91</v>
      </c>
      <c r="G94" s="52" t="s">
        <v>91</v>
      </c>
      <c r="H94" s="52" t="s">
        <v>157</v>
      </c>
      <c r="I94" s="52" t="s">
        <v>71</v>
      </c>
      <c r="J94" s="74"/>
    </row>
    <row r="95" spans="1:10">
      <c r="A95" s="14"/>
      <c r="B95" s="61"/>
      <c r="C95" s="62"/>
      <c r="D95" s="5"/>
      <c r="E95" s="53">
        <v>1</v>
      </c>
      <c r="F95" s="52">
        <v>27</v>
      </c>
      <c r="G95" s="52">
        <v>1.5</v>
      </c>
      <c r="H95" s="52">
        <v>1.5</v>
      </c>
      <c r="I95" s="52">
        <f>ROUND(H95*G95*F95*E95,2)</f>
        <v>60.75</v>
      </c>
      <c r="J95" s="74" t="s">
        <v>290</v>
      </c>
    </row>
    <row r="96" spans="1:10">
      <c r="A96" s="14"/>
      <c r="B96" s="61"/>
      <c r="C96" s="62"/>
      <c r="D96" s="5"/>
      <c r="E96" s="53">
        <v>6</v>
      </c>
      <c r="F96" s="52">
        <v>0.6</v>
      </c>
      <c r="G96" s="52">
        <v>0.6</v>
      </c>
      <c r="H96" s="52">
        <v>1</v>
      </c>
      <c r="I96" s="52">
        <f>ROUND(H96*G96*F96*E96,2)</f>
        <v>2.16</v>
      </c>
      <c r="J96" s="74" t="s">
        <v>288</v>
      </c>
    </row>
    <row r="97" spans="1:10">
      <c r="A97" s="14"/>
      <c r="B97" s="61"/>
      <c r="C97" s="62"/>
      <c r="D97" s="5"/>
      <c r="E97" s="53">
        <v>19</v>
      </c>
      <c r="F97" s="52">
        <v>0.8</v>
      </c>
      <c r="G97" s="52">
        <v>0.8</v>
      </c>
      <c r="H97" s="52">
        <v>1</v>
      </c>
      <c r="I97" s="52">
        <f>ROUND(H97*G97*F97*E97,2)</f>
        <v>12.16</v>
      </c>
      <c r="J97" s="74" t="s">
        <v>289</v>
      </c>
    </row>
    <row r="98" spans="1:10">
      <c r="A98" s="14"/>
      <c r="B98" s="61"/>
      <c r="C98" s="62"/>
      <c r="D98" s="5"/>
      <c r="E98" s="53"/>
      <c r="F98" s="52"/>
      <c r="G98" s="52"/>
      <c r="H98" s="81" t="s">
        <v>52</v>
      </c>
      <c r="I98" s="81">
        <f>SUM(I95:I97)</f>
        <v>75.069999999999993</v>
      </c>
      <c r="J98" s="74"/>
    </row>
    <row r="99" spans="1:10">
      <c r="A99" s="14"/>
      <c r="B99" s="61"/>
      <c r="C99" s="62"/>
      <c r="D99" s="5"/>
      <c r="E99" s="53"/>
      <c r="F99" s="52"/>
      <c r="G99" s="52"/>
      <c r="H99" s="52"/>
      <c r="I99" s="52"/>
      <c r="J99" s="74"/>
    </row>
    <row r="100" spans="1:10" ht="62.25" customHeight="1">
      <c r="A100" s="14" t="s">
        <v>169</v>
      </c>
      <c r="B100" s="61" t="s">
        <v>68</v>
      </c>
      <c r="C100" s="62">
        <v>96527</v>
      </c>
      <c r="D100" s="5" t="s">
        <v>82</v>
      </c>
      <c r="E100" s="53"/>
      <c r="F100" s="52" t="s">
        <v>36</v>
      </c>
      <c r="G100" s="52" t="s">
        <v>157</v>
      </c>
      <c r="H100" s="52" t="s">
        <v>261</v>
      </c>
      <c r="I100" s="52" t="s">
        <v>71</v>
      </c>
      <c r="J100" s="74"/>
    </row>
    <row r="101" spans="1:10">
      <c r="A101" s="14"/>
      <c r="B101" s="61"/>
      <c r="C101" s="62"/>
      <c r="D101" s="5"/>
      <c r="E101" s="53"/>
      <c r="F101" s="52">
        <v>0.2</v>
      </c>
      <c r="G101" s="52">
        <v>0.3</v>
      </c>
      <c r="H101" s="52">
        <f>11.27+3.2+11.2+1.95</f>
        <v>27.619999999999997</v>
      </c>
      <c r="I101" s="52">
        <f>ROUND(H101*G101*F101,2)</f>
        <v>1.66</v>
      </c>
      <c r="J101" s="74" t="s">
        <v>291</v>
      </c>
    </row>
    <row r="102" spans="1:10">
      <c r="A102" s="14"/>
      <c r="B102" s="61"/>
      <c r="C102" s="62"/>
      <c r="D102" s="5"/>
      <c r="E102" s="53"/>
      <c r="F102" s="52">
        <v>0.2</v>
      </c>
      <c r="G102" s="52">
        <v>0.3</v>
      </c>
      <c r="H102" s="52">
        <v>47.5</v>
      </c>
      <c r="I102" s="52">
        <f>ROUND(H102*G102*F102,2)</f>
        <v>2.85</v>
      </c>
      <c r="J102" s="74" t="s">
        <v>292</v>
      </c>
    </row>
    <row r="103" spans="1:10">
      <c r="A103" s="14"/>
      <c r="B103" s="61"/>
      <c r="C103" s="62"/>
      <c r="D103" s="5"/>
      <c r="E103" s="53"/>
      <c r="F103" s="52"/>
      <c r="G103" s="52"/>
      <c r="H103" s="81" t="s">
        <v>52</v>
      </c>
      <c r="I103" s="81">
        <f>SUM(I101:I102)</f>
        <v>4.51</v>
      </c>
      <c r="J103" s="74"/>
    </row>
    <row r="104" spans="1:10">
      <c r="A104" s="14"/>
      <c r="B104" s="61"/>
      <c r="C104" s="62"/>
      <c r="D104" s="5"/>
      <c r="E104" s="53"/>
      <c r="F104" s="52"/>
      <c r="G104" s="52"/>
      <c r="H104" s="52"/>
      <c r="I104" s="52"/>
      <c r="J104" s="74"/>
    </row>
    <row r="105" spans="1:10" ht="43.5" customHeight="1">
      <c r="A105" s="14" t="s">
        <v>170</v>
      </c>
      <c r="B105" s="61" t="s">
        <v>68</v>
      </c>
      <c r="C105" s="62">
        <v>104737</v>
      </c>
      <c r="D105" s="5" t="s">
        <v>83</v>
      </c>
      <c r="E105" s="53"/>
      <c r="F105" s="52"/>
      <c r="G105" s="52" t="s">
        <v>66</v>
      </c>
      <c r="H105" s="52" t="s">
        <v>262</v>
      </c>
      <c r="I105" s="52" t="s">
        <v>71</v>
      </c>
      <c r="J105" s="74"/>
    </row>
    <row r="106" spans="1:10">
      <c r="A106" s="14"/>
      <c r="B106" s="61"/>
      <c r="C106" s="62"/>
      <c r="D106" s="5"/>
      <c r="E106" s="53"/>
      <c r="F106" s="52"/>
      <c r="G106" s="52"/>
      <c r="H106" s="52"/>
      <c r="I106" s="52">
        <f>I98</f>
        <v>75.069999999999993</v>
      </c>
      <c r="J106" s="74" t="s">
        <v>13</v>
      </c>
    </row>
    <row r="107" spans="1:10">
      <c r="A107" s="14"/>
      <c r="B107" s="61"/>
      <c r="C107" s="62"/>
      <c r="D107" s="5"/>
      <c r="E107" s="53"/>
      <c r="F107" s="52"/>
      <c r="G107" s="52">
        <v>130</v>
      </c>
      <c r="H107" s="52">
        <v>0.2</v>
      </c>
      <c r="I107" s="70">
        <f>ROUND(H107*G107,2)</f>
        <v>26</v>
      </c>
      <c r="J107" s="74" t="s">
        <v>293</v>
      </c>
    </row>
    <row r="108" spans="1:10">
      <c r="A108" s="14"/>
      <c r="B108" s="61"/>
      <c r="C108" s="62"/>
      <c r="D108" s="5"/>
      <c r="E108" s="53"/>
      <c r="F108" s="52"/>
      <c r="G108" s="52"/>
      <c r="H108" s="81" t="s">
        <v>52</v>
      </c>
      <c r="I108" s="81">
        <f>SUM(I106:I107)</f>
        <v>101.07</v>
      </c>
      <c r="J108" s="74"/>
    </row>
    <row r="109" spans="1:10">
      <c r="A109" s="14"/>
      <c r="B109" s="61"/>
      <c r="C109" s="62"/>
      <c r="D109" s="5"/>
      <c r="E109" s="53"/>
      <c r="F109" s="52"/>
      <c r="G109" s="52"/>
      <c r="H109" s="52"/>
      <c r="I109" s="52"/>
      <c r="J109" s="74"/>
    </row>
    <row r="110" spans="1:10">
      <c r="A110" s="14"/>
      <c r="B110" s="61"/>
      <c r="C110" s="62"/>
      <c r="D110" s="5"/>
      <c r="E110" s="53"/>
      <c r="F110" s="52"/>
      <c r="G110" s="52"/>
      <c r="H110" s="52"/>
      <c r="I110" s="52"/>
      <c r="J110" s="74"/>
    </row>
    <row r="111" spans="1:10" ht="60.75" customHeight="1">
      <c r="A111" s="14" t="s">
        <v>171</v>
      </c>
      <c r="B111" s="61" t="s">
        <v>68</v>
      </c>
      <c r="C111" s="61">
        <v>93596</v>
      </c>
      <c r="D111" s="5" t="s">
        <v>73</v>
      </c>
      <c r="E111" s="52"/>
      <c r="F111" s="52"/>
      <c r="G111" s="52" t="s">
        <v>283</v>
      </c>
      <c r="H111" s="52" t="s">
        <v>284</v>
      </c>
      <c r="I111" s="52" t="s">
        <v>72</v>
      </c>
      <c r="J111" s="76" t="s">
        <v>294</v>
      </c>
    </row>
    <row r="112" spans="1:10">
      <c r="A112" s="14"/>
      <c r="B112" s="61"/>
      <c r="C112" s="61"/>
      <c r="D112" s="5"/>
      <c r="E112" s="52"/>
      <c r="F112" s="52"/>
      <c r="G112" s="52">
        <f>I107*1.2</f>
        <v>31.2</v>
      </c>
      <c r="H112" s="52">
        <v>30</v>
      </c>
      <c r="I112" s="70">
        <f>ROUND(H112*G112,2)</f>
        <v>936</v>
      </c>
      <c r="J112" s="74" t="s">
        <v>293</v>
      </c>
    </row>
    <row r="113" spans="1:10">
      <c r="A113" s="14"/>
      <c r="B113" s="61"/>
      <c r="C113" s="61"/>
      <c r="D113" s="5"/>
      <c r="E113" s="52"/>
      <c r="F113" s="52"/>
      <c r="G113" s="52"/>
      <c r="H113" s="81" t="s">
        <v>52</v>
      </c>
      <c r="I113" s="81">
        <f>SUM(I112)</f>
        <v>936</v>
      </c>
      <c r="J113" s="74"/>
    </row>
    <row r="114" spans="1:10">
      <c r="A114" s="14"/>
      <c r="B114" s="61"/>
      <c r="C114" s="61"/>
      <c r="D114" s="5"/>
      <c r="E114" s="52"/>
      <c r="F114" s="52"/>
      <c r="G114" s="52"/>
      <c r="H114" s="81"/>
      <c r="I114" s="81"/>
      <c r="J114" s="74"/>
    </row>
    <row r="115" spans="1:10" s="4" customFormat="1">
      <c r="A115" s="13">
        <v>4</v>
      </c>
      <c r="B115" s="60"/>
      <c r="C115" s="60"/>
      <c r="D115" s="6" t="s">
        <v>12</v>
      </c>
      <c r="E115" s="51"/>
      <c r="F115" s="51"/>
      <c r="G115" s="51"/>
      <c r="H115" s="51"/>
      <c r="I115" s="51"/>
      <c r="J115" s="73"/>
    </row>
    <row r="116" spans="1:10">
      <c r="A116" s="14" t="s">
        <v>172</v>
      </c>
      <c r="B116" s="61"/>
      <c r="C116" s="62"/>
      <c r="D116" s="65" t="s">
        <v>13</v>
      </c>
      <c r="E116" s="53"/>
      <c r="F116" s="52"/>
      <c r="G116" s="52"/>
      <c r="H116" s="52"/>
      <c r="I116" s="52"/>
      <c r="J116" s="74"/>
    </row>
    <row r="117" spans="1:10" ht="46.5" customHeight="1">
      <c r="A117" s="14" t="s">
        <v>173</v>
      </c>
      <c r="B117" s="61" t="s">
        <v>68</v>
      </c>
      <c r="C117" s="62">
        <v>101616</v>
      </c>
      <c r="D117" s="5" t="s">
        <v>84</v>
      </c>
      <c r="E117" s="53"/>
      <c r="F117" s="52" t="s">
        <v>287</v>
      </c>
      <c r="G117" s="52" t="s">
        <v>91</v>
      </c>
      <c r="H117" s="52" t="s">
        <v>91</v>
      </c>
      <c r="I117" s="52" t="s">
        <v>66</v>
      </c>
      <c r="J117" s="74"/>
    </row>
    <row r="118" spans="1:10">
      <c r="A118" s="14"/>
      <c r="B118" s="61"/>
      <c r="C118" s="62"/>
      <c r="D118" s="5"/>
      <c r="E118" s="53"/>
      <c r="F118" s="53">
        <v>6</v>
      </c>
      <c r="G118" s="52">
        <v>0.6</v>
      </c>
      <c r="H118" s="52">
        <v>0.6</v>
      </c>
      <c r="I118" s="52">
        <f>ROUND(H118*G118*F118,2)</f>
        <v>2.16</v>
      </c>
      <c r="J118" s="74" t="s">
        <v>288</v>
      </c>
    </row>
    <row r="119" spans="1:10">
      <c r="A119" s="14"/>
      <c r="B119" s="61"/>
      <c r="C119" s="62"/>
      <c r="D119" s="5"/>
      <c r="E119" s="53"/>
      <c r="F119" s="53">
        <v>19</v>
      </c>
      <c r="G119" s="52">
        <v>0.8</v>
      </c>
      <c r="H119" s="52">
        <v>0.8</v>
      </c>
      <c r="I119" s="52">
        <f>ROUND(H119*G119*F119,2)</f>
        <v>12.16</v>
      </c>
      <c r="J119" s="74" t="s">
        <v>289</v>
      </c>
    </row>
    <row r="120" spans="1:10">
      <c r="A120" s="14"/>
      <c r="B120" s="61"/>
      <c r="C120" s="62"/>
      <c r="D120" s="5"/>
      <c r="E120" s="53"/>
      <c r="F120" s="52"/>
      <c r="G120" s="52"/>
      <c r="H120" s="81" t="s">
        <v>52</v>
      </c>
      <c r="I120" s="81">
        <f>SUM(I118:I119)</f>
        <v>14.32</v>
      </c>
      <c r="J120" s="74"/>
    </row>
    <row r="121" spans="1:10">
      <c r="A121" s="14"/>
      <c r="B121" s="61"/>
      <c r="C121" s="62"/>
      <c r="D121" s="5"/>
      <c r="E121" s="53"/>
      <c r="F121" s="52"/>
      <c r="G121" s="52"/>
      <c r="H121" s="52"/>
      <c r="I121" s="52"/>
      <c r="J121" s="74"/>
    </row>
    <row r="122" spans="1:10" ht="45.75" customHeight="1">
      <c r="A122" s="14" t="s">
        <v>174</v>
      </c>
      <c r="B122" s="61" t="s">
        <v>68</v>
      </c>
      <c r="C122" s="61">
        <v>96617</v>
      </c>
      <c r="D122" s="5" t="s">
        <v>86</v>
      </c>
      <c r="E122" s="53"/>
      <c r="F122" s="52" t="s">
        <v>287</v>
      </c>
      <c r="G122" s="52" t="s">
        <v>91</v>
      </c>
      <c r="H122" s="52" t="s">
        <v>91</v>
      </c>
      <c r="I122" s="52" t="s">
        <v>66</v>
      </c>
      <c r="J122" s="74"/>
    </row>
    <row r="123" spans="1:10">
      <c r="A123" s="14"/>
      <c r="B123" s="61"/>
      <c r="C123" s="61"/>
      <c r="D123" s="5"/>
      <c r="E123" s="53"/>
      <c r="F123" s="53">
        <v>6</v>
      </c>
      <c r="G123" s="52">
        <v>0.6</v>
      </c>
      <c r="H123" s="52">
        <v>0.6</v>
      </c>
      <c r="I123" s="52">
        <f>ROUND(H123*G123*F123,2)</f>
        <v>2.16</v>
      </c>
      <c r="J123" s="74" t="s">
        <v>288</v>
      </c>
    </row>
    <row r="124" spans="1:10">
      <c r="A124" s="14"/>
      <c r="B124" s="61"/>
      <c r="C124" s="61"/>
      <c r="D124" s="5"/>
      <c r="E124" s="53"/>
      <c r="F124" s="53">
        <v>19</v>
      </c>
      <c r="G124" s="52">
        <v>0.8</v>
      </c>
      <c r="H124" s="52">
        <v>0.8</v>
      </c>
      <c r="I124" s="52">
        <f>ROUND(H124*G124*F124,2)</f>
        <v>12.16</v>
      </c>
      <c r="J124" s="74" t="s">
        <v>289</v>
      </c>
    </row>
    <row r="125" spans="1:10">
      <c r="A125" s="14"/>
      <c r="B125" s="61"/>
      <c r="C125" s="61"/>
      <c r="D125" s="5"/>
      <c r="E125" s="53"/>
      <c r="F125" s="52"/>
      <c r="G125" s="52"/>
      <c r="H125" s="81" t="s">
        <v>52</v>
      </c>
      <c r="I125" s="81">
        <f>SUM(I123:I124)</f>
        <v>14.32</v>
      </c>
      <c r="J125" s="74"/>
    </row>
    <row r="126" spans="1:10">
      <c r="A126" s="14"/>
      <c r="B126" s="61"/>
      <c r="C126" s="61"/>
      <c r="D126" s="5"/>
      <c r="E126" s="53"/>
      <c r="F126" s="52"/>
      <c r="G126" s="52"/>
      <c r="H126" s="52"/>
      <c r="I126" s="52"/>
      <c r="J126" s="74"/>
    </row>
    <row r="127" spans="1:10" ht="39.75" customHeight="1">
      <c r="A127" s="14" t="s">
        <v>175</v>
      </c>
      <c r="B127" s="61" t="s">
        <v>68</v>
      </c>
      <c r="C127" s="61">
        <v>96546</v>
      </c>
      <c r="D127" s="5" t="s">
        <v>87</v>
      </c>
      <c r="E127" s="53"/>
      <c r="F127" s="52"/>
      <c r="G127" s="52" t="s">
        <v>71</v>
      </c>
      <c r="H127" s="52" t="s">
        <v>296</v>
      </c>
      <c r="I127" s="52" t="s">
        <v>85</v>
      </c>
      <c r="J127" s="74"/>
    </row>
    <row r="128" spans="1:10">
      <c r="A128" s="14"/>
      <c r="B128" s="61"/>
      <c r="C128" s="61"/>
      <c r="D128" s="5"/>
      <c r="E128" s="53"/>
      <c r="F128" s="52"/>
      <c r="G128" s="52">
        <f>I139</f>
        <v>5.7200000000000006</v>
      </c>
      <c r="H128" s="52">
        <v>60</v>
      </c>
      <c r="I128" s="52">
        <f>ROUND(H128*G128,2)</f>
        <v>343.2</v>
      </c>
      <c r="J128" s="74" t="s">
        <v>297</v>
      </c>
    </row>
    <row r="129" spans="1:10">
      <c r="A129" s="14"/>
      <c r="B129" s="61"/>
      <c r="C129" s="61"/>
      <c r="D129" s="5"/>
      <c r="E129" s="53"/>
      <c r="F129" s="52"/>
      <c r="G129" s="52"/>
      <c r="H129" s="81" t="s">
        <v>52</v>
      </c>
      <c r="I129" s="81">
        <f>SUM(I128)</f>
        <v>343.2</v>
      </c>
      <c r="J129" s="74"/>
    </row>
    <row r="130" spans="1:10">
      <c r="A130" s="14"/>
      <c r="B130" s="61"/>
      <c r="C130" s="61"/>
      <c r="D130" s="5"/>
      <c r="E130" s="53"/>
      <c r="F130" s="52"/>
      <c r="G130" s="52"/>
      <c r="H130" s="52"/>
      <c r="I130" s="52"/>
      <c r="J130" s="74"/>
    </row>
    <row r="131" spans="1:10" ht="58.5" customHeight="1">
      <c r="A131" s="14" t="s">
        <v>176</v>
      </c>
      <c r="B131" s="61" t="s">
        <v>68</v>
      </c>
      <c r="C131" s="61">
        <v>96529</v>
      </c>
      <c r="D131" s="5" t="s">
        <v>96</v>
      </c>
      <c r="E131" s="53"/>
      <c r="F131" s="52" t="s">
        <v>287</v>
      </c>
      <c r="G131" s="52" t="s">
        <v>295</v>
      </c>
      <c r="H131" s="52" t="s">
        <v>157</v>
      </c>
      <c r="I131" s="52" t="s">
        <v>66</v>
      </c>
      <c r="J131" s="74"/>
    </row>
    <row r="132" spans="1:10">
      <c r="A132" s="14"/>
      <c r="B132" s="61"/>
      <c r="C132" s="61"/>
      <c r="D132" s="5"/>
      <c r="E132" s="53"/>
      <c r="F132" s="53">
        <v>6</v>
      </c>
      <c r="G132" s="52">
        <v>2.4</v>
      </c>
      <c r="H132" s="52">
        <v>0.4</v>
      </c>
      <c r="I132" s="52">
        <f>ROUND(H132*G132*F132,2)</f>
        <v>5.76</v>
      </c>
      <c r="J132" s="74" t="s">
        <v>288</v>
      </c>
    </row>
    <row r="133" spans="1:10">
      <c r="A133" s="14"/>
      <c r="B133" s="61"/>
      <c r="C133" s="61"/>
      <c r="D133" s="5"/>
      <c r="E133" s="53"/>
      <c r="F133" s="53">
        <v>19</v>
      </c>
      <c r="G133" s="52">
        <v>3.2</v>
      </c>
      <c r="H133" s="52">
        <v>0.4</v>
      </c>
      <c r="I133" s="52">
        <f>ROUND(H133*G133*F133,2)</f>
        <v>24.32</v>
      </c>
      <c r="J133" s="74" t="s">
        <v>289</v>
      </c>
    </row>
    <row r="134" spans="1:10">
      <c r="A134" s="14"/>
      <c r="B134" s="61"/>
      <c r="C134" s="61"/>
      <c r="D134" s="5"/>
      <c r="E134" s="53"/>
      <c r="F134" s="52"/>
      <c r="G134" s="52"/>
      <c r="H134" s="81" t="s">
        <v>52</v>
      </c>
      <c r="I134" s="81">
        <f>SUM(I132:I133)</f>
        <v>30.08</v>
      </c>
      <c r="J134" s="74"/>
    </row>
    <row r="135" spans="1:10">
      <c r="A135" s="14"/>
      <c r="B135" s="61"/>
      <c r="C135" s="61"/>
      <c r="D135" s="5"/>
      <c r="E135" s="53"/>
      <c r="F135" s="52"/>
      <c r="G135" s="52"/>
      <c r="H135" s="52"/>
      <c r="I135" s="52"/>
      <c r="J135" s="74"/>
    </row>
    <row r="136" spans="1:10" ht="60" customHeight="1">
      <c r="A136" s="14" t="s">
        <v>177</v>
      </c>
      <c r="B136" s="61" t="s">
        <v>68</v>
      </c>
      <c r="C136" s="61">
        <v>94972</v>
      </c>
      <c r="D136" s="5" t="s">
        <v>88</v>
      </c>
      <c r="E136" s="52" t="s">
        <v>287</v>
      </c>
      <c r="F136" s="52" t="s">
        <v>91</v>
      </c>
      <c r="G136" s="52" t="s">
        <v>91</v>
      </c>
      <c r="H136" s="52" t="s">
        <v>262</v>
      </c>
      <c r="I136" s="52" t="s">
        <v>71</v>
      </c>
      <c r="J136" s="74"/>
    </row>
    <row r="137" spans="1:10">
      <c r="A137" s="14"/>
      <c r="B137" s="61"/>
      <c r="C137" s="61"/>
      <c r="D137" s="5"/>
      <c r="E137" s="53">
        <v>6</v>
      </c>
      <c r="F137" s="52">
        <v>0.6</v>
      </c>
      <c r="G137" s="52">
        <v>0.6</v>
      </c>
      <c r="H137" s="52">
        <v>0.4</v>
      </c>
      <c r="I137" s="52">
        <f>ROUND(H137*G137*F137*E137,2)</f>
        <v>0.86</v>
      </c>
      <c r="J137" s="74" t="s">
        <v>288</v>
      </c>
    </row>
    <row r="138" spans="1:10">
      <c r="A138" s="14"/>
      <c r="B138" s="61"/>
      <c r="C138" s="61"/>
      <c r="D138" s="5"/>
      <c r="E138" s="53">
        <v>19</v>
      </c>
      <c r="F138" s="52">
        <v>0.8</v>
      </c>
      <c r="G138" s="52">
        <v>0.8</v>
      </c>
      <c r="H138" s="52">
        <v>0.4</v>
      </c>
      <c r="I138" s="52">
        <f>ROUND(H138*G138*F138*E138,2)</f>
        <v>4.8600000000000003</v>
      </c>
      <c r="J138" s="74" t="s">
        <v>289</v>
      </c>
    </row>
    <row r="139" spans="1:10">
      <c r="A139" s="14"/>
      <c r="B139" s="61"/>
      <c r="C139" s="61"/>
      <c r="D139" s="5"/>
      <c r="E139" s="53"/>
      <c r="F139" s="52"/>
      <c r="G139" s="52"/>
      <c r="H139" s="81" t="s">
        <v>52</v>
      </c>
      <c r="I139" s="81">
        <f>SUM(I137:I138)</f>
        <v>5.7200000000000006</v>
      </c>
      <c r="J139" s="74"/>
    </row>
    <row r="140" spans="1:10">
      <c r="A140" s="14"/>
      <c r="B140" s="61"/>
      <c r="C140" s="61"/>
      <c r="D140" s="5"/>
      <c r="E140" s="53"/>
      <c r="F140" s="52"/>
      <c r="G140" s="52"/>
      <c r="H140" s="81"/>
      <c r="I140" s="81"/>
      <c r="J140" s="74"/>
    </row>
    <row r="141" spans="1:10">
      <c r="A141" s="14"/>
      <c r="B141" s="61"/>
      <c r="C141" s="61"/>
      <c r="D141" s="5"/>
      <c r="E141" s="53"/>
      <c r="F141" s="52"/>
      <c r="G141" s="52"/>
      <c r="H141" s="52"/>
      <c r="I141" s="52"/>
      <c r="J141" s="74"/>
    </row>
    <row r="142" spans="1:10">
      <c r="A142" s="14" t="s">
        <v>178</v>
      </c>
      <c r="B142" s="61"/>
      <c r="C142" s="61"/>
      <c r="D142" s="65" t="s">
        <v>89</v>
      </c>
      <c r="E142" s="53"/>
      <c r="F142" s="52"/>
      <c r="G142" s="52"/>
      <c r="H142" s="52"/>
      <c r="I142" s="52"/>
      <c r="J142" s="74"/>
    </row>
    <row r="143" spans="1:10" ht="44.25" customHeight="1">
      <c r="A143" s="14" t="s">
        <v>179</v>
      </c>
      <c r="B143" s="61" t="s">
        <v>68</v>
      </c>
      <c r="C143" s="62">
        <v>101616</v>
      </c>
      <c r="D143" s="5" t="s">
        <v>84</v>
      </c>
      <c r="E143" s="53"/>
      <c r="F143" s="52"/>
      <c r="G143" s="52" t="s">
        <v>36</v>
      </c>
      <c r="H143" s="52" t="s">
        <v>261</v>
      </c>
      <c r="I143" s="53" t="s">
        <v>66</v>
      </c>
      <c r="J143" s="74"/>
    </row>
    <row r="144" spans="1:10">
      <c r="A144" s="14"/>
      <c r="B144" s="61"/>
      <c r="C144" s="62"/>
      <c r="D144" s="5"/>
      <c r="E144" s="53"/>
      <c r="F144" s="52"/>
      <c r="G144" s="52">
        <v>0.2</v>
      </c>
      <c r="H144" s="52">
        <f>11.27+3.2+11.2+1.95</f>
        <v>27.619999999999997</v>
      </c>
      <c r="I144" s="53">
        <f>ROUND(H144*G144,2)</f>
        <v>5.52</v>
      </c>
      <c r="J144" s="74" t="s">
        <v>291</v>
      </c>
    </row>
    <row r="145" spans="1:10">
      <c r="A145" s="14"/>
      <c r="B145" s="61"/>
      <c r="C145" s="62"/>
      <c r="D145" s="5"/>
      <c r="E145" s="53"/>
      <c r="F145" s="52"/>
      <c r="G145" s="52">
        <v>0.2</v>
      </c>
      <c r="H145" s="52">
        <v>47.5</v>
      </c>
      <c r="I145" s="53">
        <f>ROUND(H145*G145,2)</f>
        <v>9.5</v>
      </c>
      <c r="J145" s="74" t="s">
        <v>292</v>
      </c>
    </row>
    <row r="146" spans="1:10">
      <c r="A146" s="14"/>
      <c r="B146" s="61"/>
      <c r="C146" s="62"/>
      <c r="D146" s="5"/>
      <c r="E146" s="53"/>
      <c r="F146" s="52"/>
      <c r="G146" s="52"/>
      <c r="H146" s="81" t="s">
        <v>52</v>
      </c>
      <c r="I146" s="83">
        <f>SUM(I144:I145)</f>
        <v>15.02</v>
      </c>
      <c r="J146" s="74"/>
    </row>
    <row r="147" spans="1:10">
      <c r="A147" s="14"/>
      <c r="B147" s="61"/>
      <c r="C147" s="62"/>
      <c r="D147" s="5"/>
      <c r="E147" s="53"/>
      <c r="F147" s="52"/>
      <c r="G147" s="52"/>
      <c r="H147" s="52"/>
      <c r="I147" s="53"/>
      <c r="J147" s="74"/>
    </row>
    <row r="148" spans="1:10" ht="45" customHeight="1">
      <c r="A148" s="14" t="s">
        <v>180</v>
      </c>
      <c r="B148" s="61" t="s">
        <v>68</v>
      </c>
      <c r="C148" s="61">
        <v>96617</v>
      </c>
      <c r="D148" s="5" t="s">
        <v>86</v>
      </c>
      <c r="E148" s="53"/>
      <c r="F148" s="52"/>
      <c r="G148" s="52" t="s">
        <v>36</v>
      </c>
      <c r="H148" s="52" t="s">
        <v>261</v>
      </c>
      <c r="I148" s="53" t="s">
        <v>66</v>
      </c>
      <c r="J148" s="74"/>
    </row>
    <row r="149" spans="1:10">
      <c r="A149" s="14"/>
      <c r="B149" s="61"/>
      <c r="C149" s="61"/>
      <c r="D149" s="5"/>
      <c r="E149" s="53"/>
      <c r="F149" s="52"/>
      <c r="G149" s="52">
        <v>0.2</v>
      </c>
      <c r="H149" s="52">
        <f>11.27+3.2+11.2+1.95</f>
        <v>27.619999999999997</v>
      </c>
      <c r="I149" s="53">
        <f>ROUND(H149*G149,2)</f>
        <v>5.52</v>
      </c>
      <c r="J149" s="74" t="s">
        <v>291</v>
      </c>
    </row>
    <row r="150" spans="1:10">
      <c r="A150" s="14"/>
      <c r="B150" s="61"/>
      <c r="C150" s="61"/>
      <c r="D150" s="5"/>
      <c r="E150" s="53"/>
      <c r="F150" s="52"/>
      <c r="G150" s="52">
        <v>0.2</v>
      </c>
      <c r="H150" s="52">
        <v>47.5</v>
      </c>
      <c r="I150" s="53">
        <f>ROUND(H150*G150,2)</f>
        <v>9.5</v>
      </c>
      <c r="J150" s="74" t="s">
        <v>292</v>
      </c>
    </row>
    <row r="151" spans="1:10">
      <c r="A151" s="14"/>
      <c r="B151" s="61"/>
      <c r="C151" s="61"/>
      <c r="D151" s="5"/>
      <c r="E151" s="53"/>
      <c r="F151" s="52"/>
      <c r="G151" s="52"/>
      <c r="H151" s="81" t="s">
        <v>52</v>
      </c>
      <c r="I151" s="83">
        <f>SUM(I149:I150)</f>
        <v>15.02</v>
      </c>
      <c r="J151" s="74"/>
    </row>
    <row r="152" spans="1:10">
      <c r="A152" s="14"/>
      <c r="B152" s="61"/>
      <c r="C152" s="61"/>
      <c r="D152" s="5"/>
      <c r="E152" s="53"/>
      <c r="F152" s="52"/>
      <c r="G152" s="52"/>
      <c r="H152" s="52"/>
      <c r="I152" s="53"/>
      <c r="J152" s="74"/>
    </row>
    <row r="153" spans="1:10" ht="73.5" customHeight="1">
      <c r="A153" s="14" t="s">
        <v>181</v>
      </c>
      <c r="B153" s="61" t="s">
        <v>68</v>
      </c>
      <c r="C153" s="61">
        <v>96530</v>
      </c>
      <c r="D153" s="5" t="s">
        <v>97</v>
      </c>
      <c r="E153" s="53"/>
      <c r="F153" s="52"/>
      <c r="G153" s="52" t="s">
        <v>157</v>
      </c>
      <c r="H153" s="52" t="s">
        <v>261</v>
      </c>
      <c r="I153" s="53" t="s">
        <v>66</v>
      </c>
      <c r="J153" s="74"/>
    </row>
    <row r="154" spans="1:10">
      <c r="A154" s="14"/>
      <c r="B154" s="61"/>
      <c r="C154" s="61"/>
      <c r="D154" s="5"/>
      <c r="E154" s="53"/>
      <c r="F154" s="52"/>
      <c r="G154" s="52">
        <v>0.3</v>
      </c>
      <c r="H154" s="52">
        <f>11.27+3.2+11.2+1.95</f>
        <v>27.619999999999997</v>
      </c>
      <c r="I154" s="53">
        <f>ROUND(H154*G154,2)</f>
        <v>8.2899999999999991</v>
      </c>
      <c r="J154" s="74" t="s">
        <v>291</v>
      </c>
    </row>
    <row r="155" spans="1:10">
      <c r="A155" s="14"/>
      <c r="B155" s="61"/>
      <c r="C155" s="61"/>
      <c r="D155" s="5"/>
      <c r="E155" s="53"/>
      <c r="F155" s="52"/>
      <c r="G155" s="52">
        <v>0.3</v>
      </c>
      <c r="H155" s="52">
        <v>47.5</v>
      </c>
      <c r="I155" s="53">
        <f>ROUND(H155*G155,2)</f>
        <v>14.25</v>
      </c>
      <c r="J155" s="74" t="s">
        <v>292</v>
      </c>
    </row>
    <row r="156" spans="1:10">
      <c r="A156" s="14"/>
      <c r="B156" s="61"/>
      <c r="C156" s="61"/>
      <c r="D156" s="5"/>
      <c r="E156" s="53"/>
      <c r="F156" s="52"/>
      <c r="G156" s="52"/>
      <c r="H156" s="81" t="s">
        <v>52</v>
      </c>
      <c r="I156" s="83">
        <f>SUM(I154:I155)</f>
        <v>22.54</v>
      </c>
      <c r="J156" s="74"/>
    </row>
    <row r="157" spans="1:10">
      <c r="A157" s="14"/>
      <c r="B157" s="61"/>
      <c r="C157" s="61"/>
      <c r="D157" s="5"/>
      <c r="E157" s="53"/>
      <c r="F157" s="52"/>
      <c r="G157" s="52"/>
      <c r="H157" s="52"/>
      <c r="I157" s="53"/>
      <c r="J157" s="74"/>
    </row>
    <row r="158" spans="1:10" ht="76.5" customHeight="1">
      <c r="A158" s="14" t="s">
        <v>182</v>
      </c>
      <c r="B158" s="61" t="s">
        <v>68</v>
      </c>
      <c r="C158" s="61">
        <v>104108</v>
      </c>
      <c r="D158" s="5" t="s">
        <v>100</v>
      </c>
      <c r="E158" s="53"/>
      <c r="F158" s="52"/>
      <c r="G158" s="52" t="s">
        <v>296</v>
      </c>
      <c r="H158" s="52" t="s">
        <v>71</v>
      </c>
      <c r="I158" s="53" t="s">
        <v>85</v>
      </c>
      <c r="J158" s="74"/>
    </row>
    <row r="159" spans="1:10">
      <c r="A159" s="14"/>
      <c r="B159" s="61"/>
      <c r="C159" s="61"/>
      <c r="D159" s="5"/>
      <c r="E159" s="53"/>
      <c r="F159" s="52"/>
      <c r="G159" s="52">
        <v>45</v>
      </c>
      <c r="H159" s="52">
        <f>I169</f>
        <v>1.66</v>
      </c>
      <c r="I159" s="53">
        <f>ROUND(H159*G159,2)</f>
        <v>74.7</v>
      </c>
      <c r="J159" s="74" t="s">
        <v>291</v>
      </c>
    </row>
    <row r="160" spans="1:10">
      <c r="A160" s="14"/>
      <c r="B160" s="61"/>
      <c r="C160" s="61"/>
      <c r="D160" s="5"/>
      <c r="E160" s="53"/>
      <c r="F160" s="52"/>
      <c r="G160" s="52">
        <v>45</v>
      </c>
      <c r="H160" s="52">
        <f>I170</f>
        <v>5.1100000000000003</v>
      </c>
      <c r="I160" s="53">
        <f>ROUND(H160*G160,2)</f>
        <v>229.95</v>
      </c>
      <c r="J160" s="74" t="s">
        <v>292</v>
      </c>
    </row>
    <row r="161" spans="1:10">
      <c r="A161" s="14"/>
      <c r="B161" s="61"/>
      <c r="C161" s="61"/>
      <c r="D161" s="5"/>
      <c r="E161" s="53"/>
      <c r="F161" s="52"/>
      <c r="G161" s="52"/>
      <c r="H161" s="80" t="s">
        <v>52</v>
      </c>
      <c r="I161" s="83">
        <f>SUM(I159:I160)</f>
        <v>304.64999999999998</v>
      </c>
      <c r="J161" s="74"/>
    </row>
    <row r="162" spans="1:10">
      <c r="A162" s="14"/>
      <c r="B162" s="61"/>
      <c r="C162" s="61"/>
      <c r="D162" s="5"/>
      <c r="E162" s="53"/>
      <c r="F162" s="52"/>
      <c r="G162" s="52"/>
      <c r="H162" s="52"/>
      <c r="I162" s="53"/>
      <c r="J162" s="74"/>
    </row>
    <row r="163" spans="1:10" ht="58">
      <c r="A163" s="14" t="s">
        <v>183</v>
      </c>
      <c r="B163" s="61" t="s">
        <v>68</v>
      </c>
      <c r="C163" s="61">
        <v>104111</v>
      </c>
      <c r="D163" s="5" t="s">
        <v>99</v>
      </c>
      <c r="E163" s="53"/>
      <c r="F163" s="52"/>
      <c r="G163" s="52" t="s">
        <v>296</v>
      </c>
      <c r="H163" s="52" t="s">
        <v>71</v>
      </c>
      <c r="I163" s="53" t="s">
        <v>85</v>
      </c>
      <c r="J163" s="74"/>
    </row>
    <row r="164" spans="1:10">
      <c r="A164" s="14"/>
      <c r="B164" s="61"/>
      <c r="C164" s="61"/>
      <c r="D164" s="5"/>
      <c r="E164" s="53"/>
      <c r="F164" s="52"/>
      <c r="G164" s="52">
        <v>15</v>
      </c>
      <c r="H164" s="52">
        <f>I169</f>
        <v>1.66</v>
      </c>
      <c r="I164" s="53">
        <f>ROUND(H164*G164,2)</f>
        <v>24.9</v>
      </c>
      <c r="J164" s="74" t="s">
        <v>291</v>
      </c>
    </row>
    <row r="165" spans="1:10">
      <c r="A165" s="14"/>
      <c r="B165" s="61"/>
      <c r="C165" s="61"/>
      <c r="D165" s="5"/>
      <c r="E165" s="53"/>
      <c r="F165" s="52"/>
      <c r="G165" s="52">
        <v>15</v>
      </c>
      <c r="H165" s="52">
        <f>I170</f>
        <v>5.1100000000000003</v>
      </c>
      <c r="I165" s="53">
        <f>ROUND(H165*G165,2)</f>
        <v>76.650000000000006</v>
      </c>
      <c r="J165" s="74" t="s">
        <v>292</v>
      </c>
    </row>
    <row r="166" spans="1:10">
      <c r="A166" s="14"/>
      <c r="B166" s="61"/>
      <c r="C166" s="61"/>
      <c r="D166" s="5"/>
      <c r="E166" s="53"/>
      <c r="F166" s="52"/>
      <c r="G166" s="52"/>
      <c r="H166" s="80" t="s">
        <v>52</v>
      </c>
      <c r="I166" s="83">
        <f>SUM(I164:I165)</f>
        <v>101.55000000000001</v>
      </c>
      <c r="J166" s="74"/>
    </row>
    <row r="167" spans="1:10">
      <c r="A167" s="14"/>
      <c r="B167" s="61"/>
      <c r="C167" s="61"/>
      <c r="D167" s="5"/>
      <c r="E167" s="53"/>
      <c r="F167" s="52"/>
      <c r="G167" s="52"/>
      <c r="H167" s="52"/>
      <c r="I167" s="53"/>
      <c r="J167" s="74"/>
    </row>
    <row r="168" spans="1:10" ht="58">
      <c r="A168" s="14" t="s">
        <v>184</v>
      </c>
      <c r="B168" s="61" t="s">
        <v>68</v>
      </c>
      <c r="C168" s="61">
        <v>94972</v>
      </c>
      <c r="D168" s="5" t="s">
        <v>88</v>
      </c>
      <c r="E168" s="53"/>
      <c r="F168" s="52" t="s">
        <v>261</v>
      </c>
      <c r="G168" s="52" t="s">
        <v>36</v>
      </c>
      <c r="H168" s="52" t="s">
        <v>157</v>
      </c>
      <c r="I168" s="53" t="s">
        <v>71</v>
      </c>
      <c r="J168" s="74"/>
    </row>
    <row r="169" spans="1:10">
      <c r="A169" s="14"/>
      <c r="B169" s="61"/>
      <c r="C169" s="62"/>
      <c r="D169" s="5"/>
      <c r="E169" s="53"/>
      <c r="F169" s="70">
        <f>3.2+11.22+1.92+11.27</f>
        <v>27.610000000000003</v>
      </c>
      <c r="G169" s="70">
        <v>0.2</v>
      </c>
      <c r="H169" s="70">
        <v>0.3</v>
      </c>
      <c r="I169" s="53">
        <f>ROUND(H169*G169*F169,2)</f>
        <v>1.66</v>
      </c>
      <c r="J169" s="74" t="s">
        <v>291</v>
      </c>
    </row>
    <row r="170" spans="1:10">
      <c r="A170" s="14"/>
      <c r="B170" s="61"/>
      <c r="C170" s="62"/>
      <c r="D170" s="5"/>
      <c r="E170" s="53"/>
      <c r="F170" s="70">
        <f>4.1+22.25+1.67+4.57+7.75+3.98+7.09+3.63+7.09+4.05+1.52+1.67+6.84+1.62+1.62+5.72</f>
        <v>85.17</v>
      </c>
      <c r="G170" s="70">
        <v>0.2</v>
      </c>
      <c r="H170" s="70">
        <v>0.3</v>
      </c>
      <c r="I170" s="53">
        <f>ROUND(H170*G170*F170,2)</f>
        <v>5.1100000000000003</v>
      </c>
      <c r="J170" s="74" t="s">
        <v>292</v>
      </c>
    </row>
    <row r="171" spans="1:10">
      <c r="A171" s="14"/>
      <c r="B171" s="61"/>
      <c r="C171" s="62"/>
      <c r="D171" s="5"/>
      <c r="E171" s="53"/>
      <c r="F171" s="70"/>
      <c r="G171" s="70"/>
      <c r="H171" s="80" t="s">
        <v>52</v>
      </c>
      <c r="I171" s="83">
        <f>SUM(I169:I170)</f>
        <v>6.7700000000000005</v>
      </c>
      <c r="J171" s="75"/>
    </row>
    <row r="172" spans="1:10">
      <c r="A172" s="14"/>
      <c r="B172" s="61"/>
      <c r="C172" s="62"/>
      <c r="D172" s="5"/>
      <c r="E172" s="53"/>
      <c r="F172" s="70"/>
      <c r="G172" s="70"/>
      <c r="H172" s="70"/>
      <c r="I172" s="53"/>
      <c r="J172" s="75"/>
    </row>
    <row r="173" spans="1:10" s="4" customFormat="1">
      <c r="A173" s="13">
        <v>5</v>
      </c>
      <c r="B173" s="60"/>
      <c r="C173" s="63"/>
      <c r="D173" s="6" t="s">
        <v>14</v>
      </c>
      <c r="E173" s="54"/>
      <c r="F173" s="9" t="s">
        <v>52</v>
      </c>
      <c r="G173" s="10" t="s">
        <v>91</v>
      </c>
      <c r="H173" s="10" t="s">
        <v>91</v>
      </c>
      <c r="I173" s="10" t="s">
        <v>91</v>
      </c>
      <c r="J173" s="72" t="s">
        <v>257</v>
      </c>
    </row>
    <row r="174" spans="1:10">
      <c r="A174" s="107"/>
      <c r="B174" s="61"/>
      <c r="C174" s="62"/>
      <c r="D174" s="65" t="s">
        <v>15</v>
      </c>
      <c r="E174" s="53"/>
      <c r="F174" s="52"/>
      <c r="G174" s="52"/>
      <c r="H174" s="52"/>
      <c r="I174" s="52"/>
      <c r="J174" s="74"/>
    </row>
    <row r="175" spans="1:10" ht="58">
      <c r="A175" s="14" t="s">
        <v>185</v>
      </c>
      <c r="B175" s="61" t="s">
        <v>68</v>
      </c>
      <c r="C175" s="62">
        <v>92263</v>
      </c>
      <c r="D175" s="5" t="s">
        <v>95</v>
      </c>
      <c r="E175" s="53"/>
      <c r="F175" s="53" t="s">
        <v>5</v>
      </c>
      <c r="G175" s="52" t="s">
        <v>36</v>
      </c>
      <c r="H175" s="52" t="s">
        <v>157</v>
      </c>
      <c r="I175" s="53" t="s">
        <v>66</v>
      </c>
      <c r="J175" s="74"/>
    </row>
    <row r="176" spans="1:10">
      <c r="A176" s="14"/>
      <c r="B176" s="61"/>
      <c r="C176" s="62"/>
      <c r="D176" s="5"/>
      <c r="E176" s="53"/>
      <c r="F176" s="52">
        <f>E194*2</f>
        <v>12</v>
      </c>
      <c r="G176" s="52">
        <v>0.3</v>
      </c>
      <c r="H176" s="52">
        <v>2</v>
      </c>
      <c r="I176" s="53">
        <f t="shared" ref="I176:I178" si="0">ROUND(H176*G176*F176,2)</f>
        <v>7.2</v>
      </c>
      <c r="J176" s="74" t="s">
        <v>298</v>
      </c>
    </row>
    <row r="177" spans="1:10">
      <c r="A177" s="14"/>
      <c r="B177" s="61"/>
      <c r="C177" s="62"/>
      <c r="D177" s="5"/>
      <c r="E177" s="53"/>
      <c r="F177" s="52">
        <f>E195*2</f>
        <v>38</v>
      </c>
      <c r="G177" s="52">
        <v>0.3</v>
      </c>
      <c r="H177" s="52">
        <v>4</v>
      </c>
      <c r="I177" s="53">
        <f t="shared" si="0"/>
        <v>45.6</v>
      </c>
      <c r="J177" s="74" t="s">
        <v>299</v>
      </c>
    </row>
    <row r="178" spans="1:10">
      <c r="A178" s="14"/>
      <c r="B178" s="61"/>
      <c r="C178" s="62"/>
      <c r="D178" s="5"/>
      <c r="E178" s="53"/>
      <c r="F178" s="52">
        <v>4</v>
      </c>
      <c r="G178" s="52">
        <v>0.2</v>
      </c>
      <c r="H178" s="70">
        <v>3</v>
      </c>
      <c r="I178" s="53">
        <f t="shared" si="0"/>
        <v>2.4</v>
      </c>
      <c r="J178" s="74" t="s">
        <v>318</v>
      </c>
    </row>
    <row r="179" spans="1:10">
      <c r="A179" s="14"/>
      <c r="B179" s="61"/>
      <c r="C179" s="62"/>
      <c r="D179" s="5"/>
      <c r="E179" s="53"/>
      <c r="F179" s="52"/>
      <c r="G179" s="52"/>
      <c r="H179" s="80" t="s">
        <v>52</v>
      </c>
      <c r="I179" s="83">
        <f>SUM(I176:I178)</f>
        <v>55.2</v>
      </c>
      <c r="J179" s="74"/>
    </row>
    <row r="180" spans="1:10">
      <c r="A180" s="14"/>
      <c r="B180" s="61"/>
      <c r="C180" s="62"/>
      <c r="D180" s="5"/>
      <c r="E180" s="53"/>
      <c r="F180" s="52"/>
      <c r="G180" s="52"/>
      <c r="H180" s="52"/>
      <c r="I180" s="53"/>
      <c r="J180" s="74"/>
    </row>
    <row r="181" spans="1:10" ht="58">
      <c r="A181" s="14" t="s">
        <v>186</v>
      </c>
      <c r="B181" s="61" t="s">
        <v>68</v>
      </c>
      <c r="C181" s="61">
        <v>104108</v>
      </c>
      <c r="D181" s="5" t="s">
        <v>100</v>
      </c>
      <c r="E181" s="53"/>
      <c r="F181" s="52"/>
      <c r="G181" s="52" t="s">
        <v>300</v>
      </c>
      <c r="H181" s="52" t="s">
        <v>71</v>
      </c>
      <c r="I181" s="53" t="s">
        <v>85</v>
      </c>
      <c r="J181" s="74"/>
    </row>
    <row r="182" spans="1:10">
      <c r="A182" s="14"/>
      <c r="B182" s="61"/>
      <c r="C182" s="61"/>
      <c r="D182" s="5"/>
      <c r="E182" s="53"/>
      <c r="F182" s="52"/>
      <c r="G182" s="52">
        <v>45</v>
      </c>
      <c r="H182" s="52">
        <f>I194</f>
        <v>0.54</v>
      </c>
      <c r="I182" s="53">
        <f>ROUND(H182*G182,2)</f>
        <v>24.3</v>
      </c>
      <c r="J182" s="74" t="s">
        <v>298</v>
      </c>
    </row>
    <row r="183" spans="1:10">
      <c r="A183" s="14"/>
      <c r="B183" s="61"/>
      <c r="C183" s="61"/>
      <c r="D183" s="5"/>
      <c r="E183" s="53"/>
      <c r="F183" s="52"/>
      <c r="G183" s="52">
        <v>45</v>
      </c>
      <c r="H183" s="52">
        <f>I195</f>
        <v>3.42</v>
      </c>
      <c r="I183" s="53">
        <f>ROUND(H183*G183,2)</f>
        <v>153.9</v>
      </c>
      <c r="J183" s="74" t="s">
        <v>299</v>
      </c>
    </row>
    <row r="184" spans="1:10">
      <c r="A184" s="14"/>
      <c r="B184" s="61"/>
      <c r="C184" s="61"/>
      <c r="D184" s="5"/>
      <c r="E184" s="53"/>
      <c r="F184" s="52"/>
      <c r="G184" s="52">
        <v>45</v>
      </c>
      <c r="H184" s="52">
        <f>I196</f>
        <v>0.36</v>
      </c>
      <c r="I184" s="53">
        <f>ROUND(H184*G184,2)</f>
        <v>16.2</v>
      </c>
      <c r="J184" s="74" t="s">
        <v>318</v>
      </c>
    </row>
    <row r="185" spans="1:10">
      <c r="A185" s="14"/>
      <c r="B185" s="61"/>
      <c r="C185" s="61"/>
      <c r="D185" s="5"/>
      <c r="E185" s="53"/>
      <c r="F185" s="52"/>
      <c r="G185" s="52"/>
      <c r="H185" s="81" t="s">
        <v>52</v>
      </c>
      <c r="I185" s="83">
        <f>SUM(I182:I184)</f>
        <v>194.4</v>
      </c>
      <c r="J185" s="74"/>
    </row>
    <row r="186" spans="1:10">
      <c r="A186" s="14"/>
      <c r="B186" s="61"/>
      <c r="C186" s="61"/>
      <c r="D186" s="5"/>
      <c r="E186" s="53"/>
      <c r="F186" s="52"/>
      <c r="G186" s="52"/>
      <c r="H186" s="52"/>
      <c r="I186" s="53"/>
      <c r="J186" s="74"/>
    </row>
    <row r="187" spans="1:10" ht="58">
      <c r="A187" s="14" t="s">
        <v>187</v>
      </c>
      <c r="B187" s="61" t="s">
        <v>68</v>
      </c>
      <c r="C187" s="61">
        <v>104111</v>
      </c>
      <c r="D187" s="5" t="s">
        <v>99</v>
      </c>
      <c r="E187" s="53"/>
      <c r="F187" s="52"/>
      <c r="G187" s="52" t="s">
        <v>300</v>
      </c>
      <c r="H187" s="52" t="s">
        <v>71</v>
      </c>
      <c r="I187" s="53" t="s">
        <v>85</v>
      </c>
      <c r="J187" s="74"/>
    </row>
    <row r="188" spans="1:10">
      <c r="A188" s="14"/>
      <c r="B188" s="61"/>
      <c r="C188" s="61"/>
      <c r="D188" s="5"/>
      <c r="E188" s="53"/>
      <c r="F188" s="52"/>
      <c r="G188" s="52">
        <v>15</v>
      </c>
      <c r="H188" s="52">
        <f>I194</f>
        <v>0.54</v>
      </c>
      <c r="I188" s="53">
        <f>ROUND(H188*G188,2)</f>
        <v>8.1</v>
      </c>
      <c r="J188" s="74" t="s">
        <v>298</v>
      </c>
    </row>
    <row r="189" spans="1:10">
      <c r="A189" s="14"/>
      <c r="B189" s="61"/>
      <c r="C189" s="61"/>
      <c r="D189" s="5"/>
      <c r="E189" s="53"/>
      <c r="F189" s="52"/>
      <c r="G189" s="52">
        <v>15</v>
      </c>
      <c r="H189" s="52">
        <f>I195</f>
        <v>3.42</v>
      </c>
      <c r="I189" s="53">
        <f>ROUND(H189*G189,2)</f>
        <v>51.3</v>
      </c>
      <c r="J189" s="74" t="s">
        <v>299</v>
      </c>
    </row>
    <row r="190" spans="1:10">
      <c r="A190" s="14"/>
      <c r="B190" s="61"/>
      <c r="C190" s="61"/>
      <c r="D190" s="5"/>
      <c r="E190" s="53"/>
      <c r="F190" s="52"/>
      <c r="G190" s="52">
        <v>15</v>
      </c>
      <c r="H190" s="52">
        <f>I196</f>
        <v>0.36</v>
      </c>
      <c r="I190" s="53">
        <f>ROUND(H190*G190,2)</f>
        <v>5.4</v>
      </c>
      <c r="J190" s="74" t="s">
        <v>318</v>
      </c>
    </row>
    <row r="191" spans="1:10">
      <c r="A191" s="14"/>
      <c r="B191" s="61"/>
      <c r="C191" s="61"/>
      <c r="D191" s="5"/>
      <c r="E191" s="53"/>
      <c r="F191" s="52"/>
      <c r="G191" s="52"/>
      <c r="H191" s="81" t="s">
        <v>52</v>
      </c>
      <c r="I191" s="83">
        <f>SUM(I188:I190)</f>
        <v>64.8</v>
      </c>
      <c r="J191" s="74"/>
    </row>
    <row r="192" spans="1:10">
      <c r="A192" s="14"/>
      <c r="B192" s="61"/>
      <c r="C192" s="61"/>
      <c r="D192" s="5"/>
      <c r="E192" s="53"/>
      <c r="F192" s="52"/>
      <c r="G192" s="52"/>
      <c r="H192" s="52"/>
      <c r="I192" s="53"/>
      <c r="J192" s="74"/>
    </row>
    <row r="193" spans="1:10" ht="58">
      <c r="A193" s="14" t="s">
        <v>188</v>
      </c>
      <c r="B193" s="61" t="s">
        <v>68</v>
      </c>
      <c r="C193" s="61">
        <v>94972</v>
      </c>
      <c r="D193" s="5" t="s">
        <v>88</v>
      </c>
      <c r="E193" s="53" t="s">
        <v>5</v>
      </c>
      <c r="F193" s="52" t="s">
        <v>91</v>
      </c>
      <c r="G193" s="52" t="s">
        <v>91</v>
      </c>
      <c r="H193" s="52" t="s">
        <v>157</v>
      </c>
      <c r="I193" s="53" t="s">
        <v>66</v>
      </c>
      <c r="J193" s="74"/>
    </row>
    <row r="194" spans="1:10">
      <c r="A194" s="14"/>
      <c r="B194" s="61"/>
      <c r="C194" s="62"/>
      <c r="D194" s="5"/>
      <c r="E194" s="53">
        <v>6</v>
      </c>
      <c r="F194" s="52">
        <v>0.15</v>
      </c>
      <c r="G194" s="52">
        <v>0.3</v>
      </c>
      <c r="H194" s="52">
        <v>2</v>
      </c>
      <c r="I194" s="53">
        <f>ROUND(H194*G194*F194*E194,2)</f>
        <v>0.54</v>
      </c>
      <c r="J194" s="74" t="s">
        <v>298</v>
      </c>
    </row>
    <row r="195" spans="1:10">
      <c r="A195" s="14"/>
      <c r="B195" s="61"/>
      <c r="C195" s="62"/>
      <c r="D195" s="5"/>
      <c r="E195" s="53">
        <v>19</v>
      </c>
      <c r="F195" s="52">
        <v>0.15</v>
      </c>
      <c r="G195" s="52">
        <v>0.3</v>
      </c>
      <c r="H195" s="52">
        <v>4</v>
      </c>
      <c r="I195" s="53">
        <f>ROUND(H195*G195*F195*E195,2)</f>
        <v>3.42</v>
      </c>
      <c r="J195" s="74" t="s">
        <v>299</v>
      </c>
    </row>
    <row r="196" spans="1:10">
      <c r="A196" s="14"/>
      <c r="B196" s="61"/>
      <c r="C196" s="62"/>
      <c r="D196" s="5"/>
      <c r="E196" s="53">
        <v>4</v>
      </c>
      <c r="F196" s="52">
        <v>0.15</v>
      </c>
      <c r="G196" s="52">
        <v>0.2</v>
      </c>
      <c r="H196" s="70">
        <v>3</v>
      </c>
      <c r="I196" s="53">
        <f>ROUND(H196*G196*F196*E196,2)</f>
        <v>0.36</v>
      </c>
      <c r="J196" s="74" t="s">
        <v>318</v>
      </c>
    </row>
    <row r="197" spans="1:10">
      <c r="A197" s="14"/>
      <c r="B197" s="61"/>
      <c r="C197" s="62"/>
      <c r="D197" s="5"/>
      <c r="E197" s="53"/>
      <c r="F197" s="52"/>
      <c r="G197" s="52"/>
      <c r="H197" s="80" t="s">
        <v>52</v>
      </c>
      <c r="I197" s="83">
        <f>SUM(I194:I196)</f>
        <v>4.32</v>
      </c>
      <c r="J197" s="74"/>
    </row>
    <row r="198" spans="1:10">
      <c r="A198" s="107"/>
      <c r="B198" s="61"/>
      <c r="C198" s="62"/>
      <c r="D198" s="65" t="s">
        <v>90</v>
      </c>
      <c r="E198" s="53"/>
      <c r="F198" s="52"/>
      <c r="G198" s="52"/>
      <c r="H198" s="52"/>
      <c r="I198" s="52"/>
      <c r="J198" s="74"/>
    </row>
    <row r="199" spans="1:10" ht="43.5">
      <c r="A199" s="14" t="s">
        <v>189</v>
      </c>
      <c r="B199" s="61" t="s">
        <v>68</v>
      </c>
      <c r="C199" s="62">
        <v>92265</v>
      </c>
      <c r="D199" s="5" t="s">
        <v>94</v>
      </c>
      <c r="E199" s="53"/>
      <c r="F199" s="52"/>
      <c r="G199" s="52" t="s">
        <v>261</v>
      </c>
      <c r="H199" s="52" t="s">
        <v>157</v>
      </c>
      <c r="I199" s="53" t="s">
        <v>66</v>
      </c>
      <c r="J199" s="74"/>
    </row>
    <row r="200" spans="1:10">
      <c r="A200" s="14"/>
      <c r="B200" s="61"/>
      <c r="C200" s="62"/>
      <c r="D200" s="5"/>
      <c r="E200" s="53"/>
      <c r="F200" s="52"/>
      <c r="G200" s="52">
        <f>F216*2</f>
        <v>148.56</v>
      </c>
      <c r="H200" s="52">
        <v>0.3</v>
      </c>
      <c r="I200" s="53">
        <f>ROUND(H200*G200,2)</f>
        <v>44.57</v>
      </c>
      <c r="J200" s="74" t="s">
        <v>260</v>
      </c>
    </row>
    <row r="201" spans="1:10">
      <c r="A201" s="14"/>
      <c r="B201" s="61"/>
      <c r="C201" s="62"/>
      <c r="D201" s="5"/>
      <c r="E201" s="53"/>
      <c r="F201" s="52"/>
      <c r="G201" s="52"/>
      <c r="H201" s="81" t="s">
        <v>52</v>
      </c>
      <c r="I201" s="83">
        <f>SUM(I200)</f>
        <v>44.57</v>
      </c>
      <c r="J201" s="74"/>
    </row>
    <row r="202" spans="1:10">
      <c r="A202" s="14"/>
      <c r="B202" s="61"/>
      <c r="C202" s="62"/>
      <c r="D202" s="5"/>
      <c r="E202" s="53"/>
      <c r="F202" s="52"/>
      <c r="G202" s="52"/>
      <c r="H202" s="52"/>
      <c r="I202" s="53"/>
      <c r="J202" s="74"/>
    </row>
    <row r="203" spans="1:10" ht="58">
      <c r="A203" s="14" t="s">
        <v>190</v>
      </c>
      <c r="B203" s="61" t="s">
        <v>68</v>
      </c>
      <c r="C203" s="61">
        <v>104108</v>
      </c>
      <c r="D203" s="5" t="s">
        <v>100</v>
      </c>
      <c r="E203" s="53"/>
      <c r="F203" s="52"/>
      <c r="G203" s="52" t="s">
        <v>300</v>
      </c>
      <c r="H203" s="52" t="s">
        <v>71</v>
      </c>
      <c r="I203" s="53" t="s">
        <v>85</v>
      </c>
      <c r="J203" s="74"/>
    </row>
    <row r="204" spans="1:10">
      <c r="A204" s="14"/>
      <c r="B204" s="61"/>
      <c r="C204" s="61"/>
      <c r="D204" s="5"/>
      <c r="E204" s="53"/>
      <c r="F204" s="52"/>
      <c r="G204" s="52">
        <v>30</v>
      </c>
      <c r="H204" s="52">
        <f>I217</f>
        <v>3.34</v>
      </c>
      <c r="I204" s="53">
        <f>ROUND(H204*G204,2)</f>
        <v>100.2</v>
      </c>
      <c r="J204" s="74" t="s">
        <v>301</v>
      </c>
    </row>
    <row r="205" spans="1:10">
      <c r="A205" s="14"/>
      <c r="B205" s="61"/>
      <c r="C205" s="61"/>
      <c r="D205" s="5"/>
      <c r="E205" s="53"/>
      <c r="F205" s="52"/>
      <c r="G205" s="52"/>
      <c r="H205" s="81" t="s">
        <v>52</v>
      </c>
      <c r="I205" s="83">
        <f>SUM(I204)</f>
        <v>100.2</v>
      </c>
      <c r="J205" s="74"/>
    </row>
    <row r="206" spans="1:10">
      <c r="A206" s="14"/>
      <c r="B206" s="61"/>
      <c r="C206" s="61"/>
      <c r="D206" s="5"/>
      <c r="E206" s="53"/>
      <c r="F206" s="52"/>
      <c r="G206" s="52"/>
      <c r="H206" s="52"/>
      <c r="I206" s="53"/>
      <c r="J206" s="74"/>
    </row>
    <row r="207" spans="1:10" ht="58">
      <c r="A207" s="14" t="s">
        <v>191</v>
      </c>
      <c r="B207" s="61" t="s">
        <v>68</v>
      </c>
      <c r="C207" s="61">
        <v>104109</v>
      </c>
      <c r="D207" s="5" t="s">
        <v>98</v>
      </c>
      <c r="E207" s="53"/>
      <c r="F207" s="52"/>
      <c r="G207" s="52" t="s">
        <v>300</v>
      </c>
      <c r="H207" s="52" t="s">
        <v>71</v>
      </c>
      <c r="I207" s="53" t="s">
        <v>85</v>
      </c>
      <c r="J207" s="74"/>
    </row>
    <row r="208" spans="1:10">
      <c r="A208" s="14"/>
      <c r="B208" s="61"/>
      <c r="C208" s="61"/>
      <c r="D208" s="5"/>
      <c r="E208" s="53"/>
      <c r="F208" s="52"/>
      <c r="G208" s="52">
        <v>15</v>
      </c>
      <c r="H208" s="52">
        <f>I217</f>
        <v>3.34</v>
      </c>
      <c r="I208" s="53">
        <f>ROUND(H208*G208,2)</f>
        <v>50.1</v>
      </c>
      <c r="J208" s="74" t="s">
        <v>302</v>
      </c>
    </row>
    <row r="209" spans="1:10">
      <c r="A209" s="14"/>
      <c r="B209" s="61"/>
      <c r="C209" s="61"/>
      <c r="D209" s="5"/>
      <c r="E209" s="53"/>
      <c r="F209" s="52"/>
      <c r="G209" s="52"/>
      <c r="H209" s="81" t="s">
        <v>52</v>
      </c>
      <c r="I209" s="83">
        <f>SUM(I208)</f>
        <v>50.1</v>
      </c>
      <c r="J209" s="74"/>
    </row>
    <row r="210" spans="1:10">
      <c r="A210" s="14"/>
      <c r="B210" s="61"/>
      <c r="C210" s="61"/>
      <c r="D210" s="5"/>
      <c r="E210" s="53"/>
      <c r="F210" s="52"/>
      <c r="G210" s="52"/>
      <c r="H210" s="52"/>
      <c r="I210" s="53"/>
      <c r="J210" s="74"/>
    </row>
    <row r="211" spans="1:10" ht="58">
      <c r="A211" s="14" t="s">
        <v>192</v>
      </c>
      <c r="B211" s="61" t="s">
        <v>68</v>
      </c>
      <c r="C211" s="61">
        <v>104111</v>
      </c>
      <c r="D211" s="5" t="s">
        <v>99</v>
      </c>
      <c r="E211" s="53"/>
      <c r="F211" s="52"/>
      <c r="G211" s="52" t="s">
        <v>300</v>
      </c>
      <c r="H211" s="52" t="s">
        <v>71</v>
      </c>
      <c r="I211" s="53" t="s">
        <v>85</v>
      </c>
      <c r="J211" s="74"/>
    </row>
    <row r="212" spans="1:10">
      <c r="A212" s="14"/>
      <c r="B212" s="61"/>
      <c r="C212" s="61"/>
      <c r="D212" s="5"/>
      <c r="E212" s="53"/>
      <c r="F212" s="52"/>
      <c r="G212" s="52">
        <v>15</v>
      </c>
      <c r="H212" s="52">
        <f>I217</f>
        <v>3.34</v>
      </c>
      <c r="I212" s="53">
        <f>ROUND(H212*G212,2)</f>
        <v>50.1</v>
      </c>
      <c r="J212" s="74" t="s">
        <v>303</v>
      </c>
    </row>
    <row r="213" spans="1:10">
      <c r="A213" s="14"/>
      <c r="B213" s="61"/>
      <c r="C213" s="61"/>
      <c r="D213" s="5"/>
      <c r="E213" s="53"/>
      <c r="F213" s="52"/>
      <c r="G213" s="52"/>
      <c r="H213" s="81" t="s">
        <v>52</v>
      </c>
      <c r="I213" s="83">
        <f>SUM(I212)</f>
        <v>50.1</v>
      </c>
      <c r="J213" s="74"/>
    </row>
    <row r="214" spans="1:10">
      <c r="A214" s="14"/>
      <c r="B214" s="61"/>
      <c r="C214" s="61"/>
      <c r="D214" s="5"/>
      <c r="E214" s="53"/>
      <c r="F214" s="52"/>
      <c r="G214" s="52"/>
      <c r="H214" s="52"/>
      <c r="I214" s="53"/>
      <c r="J214" s="74"/>
    </row>
    <row r="215" spans="1:10" ht="58">
      <c r="A215" s="14" t="s">
        <v>193</v>
      </c>
      <c r="B215" s="61" t="s">
        <v>68</v>
      </c>
      <c r="C215" s="61">
        <v>94972</v>
      </c>
      <c r="D215" s="5" t="s">
        <v>88</v>
      </c>
      <c r="E215" s="53"/>
      <c r="F215" s="52" t="s">
        <v>261</v>
      </c>
      <c r="G215" s="52" t="s">
        <v>36</v>
      </c>
      <c r="H215" s="52" t="s">
        <v>157</v>
      </c>
      <c r="I215" s="53" t="s">
        <v>71</v>
      </c>
      <c r="J215" s="74"/>
    </row>
    <row r="216" spans="1:10">
      <c r="A216" s="14"/>
      <c r="B216" s="61"/>
      <c r="C216" s="62"/>
      <c r="D216" s="5"/>
      <c r="E216" s="53"/>
      <c r="F216" s="52">
        <f>5.72+1.67+1.67+1.52+1.52+6.84+1.62+1.62+4.05+3.98+3.98+22.25+1.33+8.76+7.75</f>
        <v>74.28</v>
      </c>
      <c r="G216" s="52">
        <v>0.15</v>
      </c>
      <c r="H216" s="52">
        <v>0.3</v>
      </c>
      <c r="I216" s="53">
        <f>ROUND(H216*G216*F216,2)</f>
        <v>3.34</v>
      </c>
      <c r="J216" s="74" t="s">
        <v>260</v>
      </c>
    </row>
    <row r="217" spans="1:10">
      <c r="A217" s="14"/>
      <c r="B217" s="61"/>
      <c r="C217" s="62"/>
      <c r="D217" s="5"/>
      <c r="E217" s="53"/>
      <c r="F217" s="52"/>
      <c r="G217" s="52"/>
      <c r="H217" s="81" t="s">
        <v>52</v>
      </c>
      <c r="I217" s="81">
        <f>SUM(I216)</f>
        <v>3.34</v>
      </c>
      <c r="J217" s="74"/>
    </row>
    <row r="218" spans="1:10">
      <c r="A218" s="14"/>
      <c r="B218" s="61"/>
      <c r="C218" s="62"/>
      <c r="D218" s="5"/>
      <c r="E218" s="53"/>
      <c r="F218" s="52"/>
      <c r="G218" s="52"/>
      <c r="H218" s="52"/>
      <c r="I218" s="52"/>
      <c r="J218" s="74"/>
    </row>
    <row r="219" spans="1:10">
      <c r="A219" s="107"/>
      <c r="B219" s="61"/>
      <c r="C219" s="62"/>
      <c r="D219" s="65" t="s">
        <v>16</v>
      </c>
      <c r="E219" s="53"/>
      <c r="F219" s="52"/>
      <c r="G219" s="52"/>
      <c r="H219" s="52"/>
      <c r="I219" s="52"/>
      <c r="J219" s="74"/>
    </row>
    <row r="220" spans="1:10" ht="29">
      <c r="A220" s="14" t="s">
        <v>194</v>
      </c>
      <c r="B220" s="61" t="s">
        <v>68</v>
      </c>
      <c r="C220" s="62">
        <v>93184</v>
      </c>
      <c r="D220" s="5" t="s">
        <v>93</v>
      </c>
      <c r="E220" s="53"/>
      <c r="F220" s="52"/>
      <c r="G220" s="52" t="s">
        <v>5</v>
      </c>
      <c r="H220" s="52" t="s">
        <v>91</v>
      </c>
      <c r="I220" s="53" t="s">
        <v>91</v>
      </c>
      <c r="J220" s="74"/>
    </row>
    <row r="221" spans="1:10">
      <c r="A221" s="14"/>
      <c r="B221" s="61"/>
      <c r="C221" s="62"/>
      <c r="D221" s="5"/>
      <c r="E221" s="53"/>
      <c r="F221" s="52"/>
      <c r="G221" s="52">
        <v>11</v>
      </c>
      <c r="H221" s="52">
        <v>1</v>
      </c>
      <c r="I221" s="53">
        <f>ROUND(G221*H221,2)</f>
        <v>11</v>
      </c>
      <c r="J221" s="74" t="s">
        <v>260</v>
      </c>
    </row>
    <row r="222" spans="1:10">
      <c r="A222" s="14"/>
      <c r="B222" s="61"/>
      <c r="C222" s="62"/>
      <c r="D222" s="5"/>
      <c r="E222" s="53"/>
      <c r="F222" s="52"/>
      <c r="G222" s="52"/>
      <c r="H222" s="81" t="s">
        <v>52</v>
      </c>
      <c r="I222" s="81">
        <f>SUM(I221)</f>
        <v>11</v>
      </c>
      <c r="J222" s="74"/>
    </row>
    <row r="223" spans="1:10">
      <c r="A223" s="14"/>
      <c r="B223" s="61"/>
      <c r="C223" s="62"/>
      <c r="D223" s="5"/>
      <c r="E223" s="53"/>
      <c r="F223" s="52"/>
      <c r="G223" s="52"/>
      <c r="H223" s="52"/>
      <c r="I223" s="53"/>
      <c r="J223" s="74"/>
    </row>
    <row r="224" spans="1:10" ht="29">
      <c r="A224" s="14" t="s">
        <v>195</v>
      </c>
      <c r="B224" s="61" t="s">
        <v>68</v>
      </c>
      <c r="C224" s="62">
        <v>93183</v>
      </c>
      <c r="D224" s="5" t="s">
        <v>92</v>
      </c>
      <c r="E224" s="53"/>
      <c r="F224" s="52"/>
      <c r="G224" s="52" t="s">
        <v>5</v>
      </c>
      <c r="H224" s="52" t="s">
        <v>91</v>
      </c>
      <c r="I224" s="53" t="s">
        <v>91</v>
      </c>
      <c r="J224" s="74"/>
    </row>
    <row r="225" spans="1:10">
      <c r="A225" s="14"/>
      <c r="B225" s="61"/>
      <c r="C225" s="62"/>
      <c r="D225" s="5"/>
      <c r="E225" s="53"/>
      <c r="F225" s="52"/>
      <c r="G225" s="52">
        <v>16</v>
      </c>
      <c r="H225" s="52">
        <v>1.7</v>
      </c>
      <c r="I225" s="53">
        <f>ROUND(G225*H225,2)</f>
        <v>27.2</v>
      </c>
      <c r="J225" s="74" t="s">
        <v>260</v>
      </c>
    </row>
    <row r="226" spans="1:10">
      <c r="A226" s="14"/>
      <c r="B226" s="61"/>
      <c r="C226" s="62"/>
      <c r="D226" s="5"/>
      <c r="E226" s="53"/>
      <c r="F226" s="52"/>
      <c r="G226" s="52"/>
      <c r="H226" s="81" t="s">
        <v>52</v>
      </c>
      <c r="I226" s="81">
        <f>SUM(I225)</f>
        <v>27.2</v>
      </c>
      <c r="J226" s="74"/>
    </row>
    <row r="227" spans="1:10">
      <c r="A227" s="107"/>
      <c r="B227" s="61"/>
      <c r="C227" s="62"/>
      <c r="D227" s="65" t="s">
        <v>101</v>
      </c>
      <c r="E227" s="53"/>
      <c r="F227" s="52"/>
      <c r="G227" s="52"/>
      <c r="H227" s="52"/>
      <c r="I227" s="52"/>
      <c r="J227" s="74"/>
    </row>
    <row r="228" spans="1:10" ht="58">
      <c r="A228" s="14" t="s">
        <v>196</v>
      </c>
      <c r="B228" s="61" t="s">
        <v>68</v>
      </c>
      <c r="C228" s="62">
        <v>92526</v>
      </c>
      <c r="D228" s="5" t="s">
        <v>102</v>
      </c>
      <c r="E228" s="53"/>
      <c r="F228" s="52"/>
      <c r="G228" s="52"/>
      <c r="H228" s="52"/>
      <c r="I228" s="53" t="s">
        <v>66</v>
      </c>
      <c r="J228" s="74"/>
    </row>
    <row r="229" spans="1:10">
      <c r="A229" s="14"/>
      <c r="B229" s="61"/>
      <c r="C229" s="62"/>
      <c r="D229" s="5"/>
      <c r="E229" s="53"/>
      <c r="F229" s="52"/>
      <c r="G229" s="52"/>
      <c r="H229" s="52"/>
      <c r="I229" s="53">
        <v>5.64</v>
      </c>
      <c r="J229" s="74" t="s">
        <v>306</v>
      </c>
    </row>
    <row r="230" spans="1:10">
      <c r="A230" s="14"/>
      <c r="B230" s="61"/>
      <c r="C230" s="62"/>
      <c r="D230" s="5"/>
      <c r="E230" s="53"/>
      <c r="F230" s="52"/>
      <c r="G230" s="52"/>
      <c r="H230" s="52"/>
      <c r="I230" s="53">
        <v>9.7799999999999994</v>
      </c>
      <c r="J230" s="74" t="s">
        <v>332</v>
      </c>
    </row>
    <row r="231" spans="1:10">
      <c r="A231" s="14"/>
      <c r="B231" s="61"/>
      <c r="C231" s="62"/>
      <c r="D231" s="5"/>
      <c r="E231" s="53"/>
      <c r="F231" s="52"/>
      <c r="G231" s="52"/>
      <c r="H231" s="52"/>
      <c r="I231" s="53">
        <v>60.83</v>
      </c>
      <c r="J231" s="74" t="s">
        <v>307</v>
      </c>
    </row>
    <row r="232" spans="1:10">
      <c r="A232" s="14"/>
      <c r="B232" s="61"/>
      <c r="C232" s="62"/>
      <c r="D232" s="5"/>
      <c r="E232" s="53"/>
      <c r="F232" s="52"/>
      <c r="G232" s="52"/>
      <c r="H232" s="81" t="s">
        <v>52</v>
      </c>
      <c r="I232" s="81">
        <f>SUM(I229:I231)</f>
        <v>76.25</v>
      </c>
      <c r="J232" s="74"/>
    </row>
    <row r="233" spans="1:10">
      <c r="A233" s="14"/>
      <c r="B233" s="61"/>
      <c r="C233" s="62"/>
      <c r="D233" s="5"/>
      <c r="E233" s="53"/>
      <c r="F233" s="52"/>
      <c r="G233" s="52"/>
      <c r="H233" s="52"/>
      <c r="I233" s="53"/>
      <c r="J233" s="74"/>
    </row>
    <row r="234" spans="1:10" ht="29">
      <c r="A234" s="14" t="s">
        <v>197</v>
      </c>
      <c r="B234" s="61" t="s">
        <v>68</v>
      </c>
      <c r="C234" s="62">
        <v>92882</v>
      </c>
      <c r="D234" s="5" t="s">
        <v>104</v>
      </c>
      <c r="E234" s="53"/>
      <c r="F234" s="52"/>
      <c r="G234" s="52" t="s">
        <v>304</v>
      </c>
      <c r="H234" s="52" t="s">
        <v>66</v>
      </c>
      <c r="I234" s="53" t="s">
        <v>85</v>
      </c>
      <c r="J234" s="74"/>
    </row>
    <row r="235" spans="1:10">
      <c r="A235" s="14"/>
      <c r="B235" s="61"/>
      <c r="C235" s="62"/>
      <c r="D235" s="5"/>
      <c r="E235" s="53"/>
      <c r="F235" s="52"/>
      <c r="G235" s="52">
        <v>44.1</v>
      </c>
      <c r="H235" s="52">
        <f>I232</f>
        <v>76.25</v>
      </c>
      <c r="I235" s="53">
        <f>ROUND(G235*H235,2)</f>
        <v>3362.63</v>
      </c>
      <c r="J235" s="74" t="s">
        <v>305</v>
      </c>
    </row>
    <row r="236" spans="1:10">
      <c r="A236" s="14"/>
      <c r="B236" s="61"/>
      <c r="C236" s="62"/>
      <c r="D236" s="5"/>
      <c r="E236" s="53"/>
      <c r="F236" s="52"/>
      <c r="G236" s="52"/>
      <c r="H236" s="81" t="s">
        <v>52</v>
      </c>
      <c r="I236" s="81">
        <f>SUM(I235)</f>
        <v>3362.63</v>
      </c>
      <c r="J236" s="74"/>
    </row>
    <row r="237" spans="1:10">
      <c r="A237" s="14"/>
      <c r="B237" s="61"/>
      <c r="C237" s="62"/>
      <c r="D237" s="5"/>
      <c r="E237" s="53"/>
      <c r="F237" s="52"/>
      <c r="G237" s="52"/>
      <c r="H237" s="52"/>
      <c r="I237" s="53"/>
      <c r="J237" s="74"/>
    </row>
    <row r="238" spans="1:10" ht="101.5">
      <c r="A238" s="14" t="s">
        <v>198</v>
      </c>
      <c r="B238" s="61" t="s">
        <v>68</v>
      </c>
      <c r="C238" s="61">
        <v>99431</v>
      </c>
      <c r="D238" s="5" t="s">
        <v>103</v>
      </c>
      <c r="E238" s="52"/>
      <c r="F238" s="52"/>
      <c r="G238" s="52" t="s">
        <v>66</v>
      </c>
      <c r="H238" s="52" t="s">
        <v>262</v>
      </c>
      <c r="I238" s="52" t="s">
        <v>71</v>
      </c>
      <c r="J238" s="74"/>
    </row>
    <row r="239" spans="1:10">
      <c r="A239" s="14"/>
      <c r="B239" s="61"/>
      <c r="C239" s="62"/>
      <c r="D239" s="5"/>
      <c r="E239" s="53"/>
      <c r="F239" s="70"/>
      <c r="G239" s="70">
        <f>I232</f>
        <v>76.25</v>
      </c>
      <c r="H239" s="70">
        <v>0.1</v>
      </c>
      <c r="I239" s="53">
        <f>ROUND(G239*H239,2)</f>
        <v>7.63</v>
      </c>
      <c r="J239" s="75" t="s">
        <v>463</v>
      </c>
    </row>
    <row r="240" spans="1:10">
      <c r="A240" s="14"/>
      <c r="B240" s="61"/>
      <c r="C240" s="62"/>
      <c r="D240" s="5"/>
      <c r="E240" s="53"/>
      <c r="F240" s="70"/>
      <c r="G240" s="70"/>
      <c r="H240" s="81" t="s">
        <v>52</v>
      </c>
      <c r="I240" s="81">
        <f>SUM(I239)</f>
        <v>7.63</v>
      </c>
      <c r="J240" s="75"/>
    </row>
    <row r="241" spans="1:11">
      <c r="A241" s="14"/>
      <c r="B241" s="61"/>
      <c r="C241" s="62"/>
      <c r="D241" s="5"/>
      <c r="E241" s="53"/>
      <c r="F241" s="70"/>
      <c r="G241" s="70"/>
      <c r="H241" s="70"/>
      <c r="I241" s="70"/>
      <c r="J241" s="75"/>
    </row>
    <row r="242" spans="1:11">
      <c r="A242" s="13">
        <v>6</v>
      </c>
      <c r="B242" s="60"/>
      <c r="C242" s="63"/>
      <c r="D242" s="6" t="s">
        <v>17</v>
      </c>
      <c r="E242" s="54"/>
      <c r="F242" s="54"/>
      <c r="G242" s="54"/>
      <c r="H242" s="54"/>
      <c r="I242" s="54"/>
      <c r="J242" s="118"/>
      <c r="K242" s="119"/>
    </row>
    <row r="243" spans="1:11" ht="72.5">
      <c r="A243" s="14" t="s">
        <v>199</v>
      </c>
      <c r="B243" s="61" t="s">
        <v>68</v>
      </c>
      <c r="C243" s="62">
        <v>103323</v>
      </c>
      <c r="D243" s="5" t="s">
        <v>106</v>
      </c>
      <c r="E243" s="53"/>
      <c r="F243" s="52"/>
      <c r="G243" s="52" t="s">
        <v>261</v>
      </c>
      <c r="H243" s="52" t="s">
        <v>157</v>
      </c>
      <c r="I243" s="53" t="s">
        <v>66</v>
      </c>
      <c r="J243" s="74"/>
    </row>
    <row r="244" spans="1:11">
      <c r="A244" s="14"/>
      <c r="B244" s="61"/>
      <c r="C244" s="62"/>
      <c r="D244" s="5"/>
      <c r="E244" s="53"/>
      <c r="F244" s="52"/>
      <c r="G244" s="52">
        <f>10.84+10.3+7.75+3.06+14+8+7.09+1.21+4.05+6.85+3.24+5.72</f>
        <v>82.11</v>
      </c>
      <c r="H244" s="52">
        <v>2.7</v>
      </c>
      <c r="I244" s="52">
        <f>ROUND(H244*G244,2)</f>
        <v>221.7</v>
      </c>
      <c r="J244" s="74" t="s">
        <v>309</v>
      </c>
    </row>
    <row r="245" spans="1:11">
      <c r="A245" s="14"/>
      <c r="B245" s="61"/>
      <c r="C245" s="62"/>
      <c r="D245" s="5"/>
      <c r="E245" s="53"/>
      <c r="F245" s="52"/>
      <c r="G245" s="52">
        <f>1.67+1.22</f>
        <v>2.8899999999999997</v>
      </c>
      <c r="H245" s="52">
        <f>2.7*2</f>
        <v>5.4</v>
      </c>
      <c r="I245" s="52">
        <f t="shared" ref="I245:I246" si="1">ROUND(H245*G245,2)</f>
        <v>15.61</v>
      </c>
      <c r="J245" s="74" t="s">
        <v>310</v>
      </c>
    </row>
    <row r="246" spans="1:11">
      <c r="A246" s="14"/>
      <c r="B246" s="61"/>
      <c r="C246" s="62"/>
      <c r="D246" s="5"/>
      <c r="E246" s="53"/>
      <c r="F246" s="52"/>
      <c r="G246" s="52">
        <f>1.62+1.7</f>
        <v>3.3200000000000003</v>
      </c>
      <c r="H246" s="52">
        <v>2.7</v>
      </c>
      <c r="I246" s="52">
        <f t="shared" si="1"/>
        <v>8.9600000000000009</v>
      </c>
      <c r="J246" s="74" t="s">
        <v>311</v>
      </c>
    </row>
    <row r="247" spans="1:11">
      <c r="A247" s="14"/>
      <c r="B247" s="61"/>
      <c r="C247" s="62"/>
      <c r="D247" s="5"/>
      <c r="E247" s="53"/>
      <c r="F247" s="52"/>
      <c r="G247" s="52"/>
      <c r="H247" s="81" t="s">
        <v>52</v>
      </c>
      <c r="I247" s="81">
        <f>SUM(I244:I246)</f>
        <v>246.27</v>
      </c>
      <c r="J247" s="74"/>
    </row>
    <row r="248" spans="1:11">
      <c r="A248" s="14"/>
      <c r="B248" s="61"/>
      <c r="C248" s="62"/>
      <c r="D248" s="5"/>
      <c r="E248" s="53"/>
      <c r="F248" s="52"/>
      <c r="G248" s="52"/>
      <c r="H248" s="52"/>
      <c r="I248" s="53"/>
      <c r="J248" s="74"/>
    </row>
    <row r="249" spans="1:11" ht="87">
      <c r="A249" s="14" t="s">
        <v>200</v>
      </c>
      <c r="B249" s="61" t="s">
        <v>68</v>
      </c>
      <c r="C249" s="62">
        <v>96359</v>
      </c>
      <c r="D249" s="5" t="s">
        <v>308</v>
      </c>
      <c r="E249" s="53"/>
      <c r="F249" s="52"/>
      <c r="G249" s="52" t="s">
        <v>261</v>
      </c>
      <c r="H249" s="52" t="s">
        <v>157</v>
      </c>
      <c r="I249" s="53" t="s">
        <v>66</v>
      </c>
      <c r="J249" s="74"/>
    </row>
    <row r="250" spans="1:11">
      <c r="A250" s="14"/>
      <c r="B250" s="61"/>
      <c r="C250" s="62"/>
      <c r="D250" s="5"/>
      <c r="E250" s="53"/>
      <c r="F250" s="52"/>
      <c r="G250" s="52">
        <f>9.24+2.7+4.58+2.7</f>
        <v>19.220000000000002</v>
      </c>
      <c r="H250" s="52">
        <v>3</v>
      </c>
      <c r="I250" s="52">
        <f>ROUND(H250*G250,2)</f>
        <v>57.66</v>
      </c>
      <c r="J250" s="74" t="s">
        <v>278</v>
      </c>
    </row>
    <row r="251" spans="1:11">
      <c r="A251" s="14"/>
      <c r="B251" s="61"/>
      <c r="C251" s="62"/>
      <c r="D251" s="5"/>
      <c r="E251" s="53"/>
      <c r="F251" s="52"/>
      <c r="G251" s="52"/>
      <c r="H251" s="81" t="s">
        <v>52</v>
      </c>
      <c r="I251" s="81">
        <f>SUM(I250)</f>
        <v>57.66</v>
      </c>
      <c r="J251" s="74"/>
    </row>
    <row r="252" spans="1:11">
      <c r="A252" s="14"/>
      <c r="B252" s="61"/>
      <c r="C252" s="62"/>
      <c r="D252" s="5"/>
      <c r="E252" s="53"/>
      <c r="F252" s="52"/>
      <c r="G252" s="52"/>
      <c r="H252" s="52"/>
      <c r="I252" s="52"/>
      <c r="J252" s="74"/>
    </row>
    <row r="253" spans="1:11">
      <c r="A253" s="107"/>
      <c r="B253" s="61"/>
      <c r="C253" s="62"/>
      <c r="D253" s="65" t="s">
        <v>495</v>
      </c>
      <c r="E253" s="53"/>
      <c r="F253" s="52"/>
      <c r="G253" s="52"/>
      <c r="H253" s="52"/>
      <c r="I253" s="52"/>
      <c r="J253" s="74"/>
    </row>
    <row r="254" spans="1:11" ht="72.5">
      <c r="A254" s="14" t="s">
        <v>201</v>
      </c>
      <c r="B254" s="61" t="s">
        <v>68</v>
      </c>
      <c r="C254" s="62" t="str">
        <f>'ORÇ. TOMADOR'!A66</f>
        <v>6.3</v>
      </c>
      <c r="D254" s="5" t="str">
        <f>'ORÇ. TOMADOR'!D66</f>
        <v>ALVENARIA DE VEDAÇÃO DE BLOCOS VAZADOS DE CONCRETO APARENTE DE 19X19X39 CM (ESPESSURA 19 CM) E ARGAMASSA DE ASSENTAMENTO COM PREPARO EM BETONEIRA. AF_12/2021</v>
      </c>
      <c r="E254" s="53"/>
      <c r="F254" s="52"/>
      <c r="G254" s="52"/>
      <c r="H254" s="52"/>
      <c r="I254" s="53" t="s">
        <v>66</v>
      </c>
      <c r="J254" s="74"/>
    </row>
    <row r="255" spans="1:11">
      <c r="A255" s="14"/>
      <c r="B255" s="61"/>
      <c r="C255" s="62"/>
      <c r="D255" s="5"/>
      <c r="E255" s="53"/>
      <c r="F255" s="52"/>
      <c r="G255" s="52"/>
      <c r="H255" s="52"/>
      <c r="I255" s="53">
        <v>71.2</v>
      </c>
      <c r="J255" s="74"/>
    </row>
    <row r="256" spans="1:11">
      <c r="A256" s="14"/>
      <c r="B256" s="61"/>
      <c r="C256" s="62"/>
      <c r="D256" s="5"/>
      <c r="E256" s="53"/>
      <c r="F256" s="52"/>
      <c r="G256" s="52">
        <v>10.7</v>
      </c>
      <c r="H256" s="52">
        <v>3</v>
      </c>
      <c r="I256" s="52">
        <f t="shared" ref="I256" si="2">ROUND(H256*G256,2)</f>
        <v>32.1</v>
      </c>
      <c r="J256" s="74" t="s">
        <v>479</v>
      </c>
    </row>
    <row r="257" spans="1:10">
      <c r="A257" s="14"/>
      <c r="B257" s="61"/>
      <c r="C257" s="62"/>
      <c r="D257" s="5"/>
      <c r="E257" s="53"/>
      <c r="F257" s="52"/>
      <c r="G257" s="52"/>
      <c r="H257" s="81" t="s">
        <v>52</v>
      </c>
      <c r="I257" s="81">
        <f>SUM(I255:I256)</f>
        <v>103.30000000000001</v>
      </c>
      <c r="J257" s="74"/>
    </row>
    <row r="258" spans="1:10">
      <c r="A258" s="14"/>
      <c r="B258" s="61"/>
      <c r="C258" s="62"/>
      <c r="D258" s="5"/>
      <c r="E258" s="53"/>
      <c r="F258" s="52"/>
      <c r="G258" s="52"/>
      <c r="H258" s="52"/>
      <c r="I258" s="53"/>
      <c r="J258" s="74"/>
    </row>
    <row r="259" spans="1:10" ht="29">
      <c r="A259" s="14" t="s">
        <v>202</v>
      </c>
      <c r="B259" s="61" t="s">
        <v>68</v>
      </c>
      <c r="C259" s="62">
        <v>92883</v>
      </c>
      <c r="D259" s="5" t="s">
        <v>107</v>
      </c>
      <c r="E259" s="53"/>
      <c r="F259" s="52"/>
      <c r="G259" s="52"/>
      <c r="H259" s="52"/>
      <c r="I259" s="53" t="s">
        <v>85</v>
      </c>
      <c r="J259" s="74"/>
    </row>
    <row r="260" spans="1:10">
      <c r="A260" s="14"/>
      <c r="B260" s="61"/>
      <c r="C260" s="62"/>
      <c r="D260" s="5"/>
      <c r="E260" s="53"/>
      <c r="F260" s="52"/>
      <c r="G260" s="52"/>
      <c r="H260" s="52"/>
      <c r="I260" s="53">
        <v>150</v>
      </c>
      <c r="J260" s="74" t="s">
        <v>497</v>
      </c>
    </row>
    <row r="261" spans="1:10">
      <c r="A261" s="14"/>
      <c r="B261" s="61"/>
      <c r="C261" s="62"/>
      <c r="D261" s="5"/>
      <c r="E261" s="53"/>
      <c r="F261" s="52"/>
      <c r="G261" s="52"/>
      <c r="H261" s="81" t="s">
        <v>52</v>
      </c>
      <c r="I261" s="81">
        <f>SUM(I260)</f>
        <v>150</v>
      </c>
      <c r="J261" s="74"/>
    </row>
    <row r="262" spans="1:10">
      <c r="A262" s="14"/>
      <c r="B262" s="61"/>
      <c r="C262" s="62"/>
      <c r="D262" s="5"/>
      <c r="E262" s="53"/>
      <c r="F262" s="52"/>
      <c r="G262" s="52"/>
      <c r="H262" s="52"/>
      <c r="I262" s="53"/>
      <c r="J262" s="74"/>
    </row>
    <row r="263" spans="1:10" ht="58">
      <c r="A263" s="14" t="s">
        <v>203</v>
      </c>
      <c r="B263" s="61" t="s">
        <v>68</v>
      </c>
      <c r="C263" s="62">
        <v>94965</v>
      </c>
      <c r="D263" s="5" t="s">
        <v>108</v>
      </c>
      <c r="E263" s="53"/>
      <c r="F263" s="52"/>
      <c r="G263" s="52"/>
      <c r="H263" s="52"/>
      <c r="I263" s="53" t="s">
        <v>71</v>
      </c>
      <c r="J263" s="74"/>
    </row>
    <row r="264" spans="1:10">
      <c r="A264" s="14"/>
      <c r="B264" s="61"/>
      <c r="C264" s="62"/>
      <c r="D264" s="5"/>
      <c r="E264" s="53"/>
      <c r="F264" s="70"/>
      <c r="G264" s="70"/>
      <c r="H264" s="70"/>
      <c r="I264" s="70">
        <v>2.9</v>
      </c>
      <c r="J264" s="75" t="s">
        <v>496</v>
      </c>
    </row>
    <row r="265" spans="1:10">
      <c r="A265" s="14"/>
      <c r="B265" s="61"/>
      <c r="C265" s="62"/>
      <c r="D265" s="5"/>
      <c r="E265" s="53"/>
      <c r="F265" s="70"/>
      <c r="G265" s="70"/>
      <c r="H265" s="81" t="s">
        <v>52</v>
      </c>
      <c r="I265" s="81">
        <f>SUM(I264)</f>
        <v>2.9</v>
      </c>
      <c r="J265" s="75"/>
    </row>
    <row r="266" spans="1:10">
      <c r="A266" s="14"/>
      <c r="B266" s="61"/>
      <c r="C266" s="62"/>
      <c r="D266" s="5"/>
      <c r="E266" s="53"/>
      <c r="F266" s="70"/>
      <c r="G266" s="70"/>
      <c r="H266" s="70"/>
      <c r="I266" s="70"/>
      <c r="J266" s="75"/>
    </row>
    <row r="267" spans="1:10">
      <c r="A267" s="13">
        <v>7</v>
      </c>
      <c r="B267" s="60"/>
      <c r="C267" s="63"/>
      <c r="D267" s="6" t="s">
        <v>21</v>
      </c>
      <c r="E267" s="54"/>
      <c r="F267" s="54"/>
      <c r="G267" s="54"/>
      <c r="H267" s="54"/>
      <c r="I267" s="54"/>
      <c r="J267" s="117"/>
    </row>
    <row r="268" spans="1:10" ht="72.5">
      <c r="A268" s="14" t="s">
        <v>204</v>
      </c>
      <c r="B268" s="61" t="s">
        <v>68</v>
      </c>
      <c r="C268" s="62">
        <v>92580</v>
      </c>
      <c r="D268" s="8" t="s">
        <v>109</v>
      </c>
      <c r="E268" s="53"/>
      <c r="F268" s="52"/>
      <c r="G268" s="52"/>
      <c r="H268" s="52"/>
      <c r="I268" s="53" t="s">
        <v>66</v>
      </c>
      <c r="J268" s="74"/>
    </row>
    <row r="269" spans="1:10">
      <c r="A269" s="14"/>
      <c r="B269" s="61"/>
      <c r="C269" s="62"/>
      <c r="D269" s="8"/>
      <c r="E269" s="53"/>
      <c r="F269" s="52"/>
      <c r="G269" s="52"/>
      <c r="H269" s="52"/>
      <c r="I269" s="53">
        <v>74.819999999999993</v>
      </c>
      <c r="J269" s="74" t="s">
        <v>330</v>
      </c>
    </row>
    <row r="270" spans="1:10">
      <c r="A270" s="14"/>
      <c r="B270" s="61"/>
      <c r="C270" s="62"/>
      <c r="D270" s="8"/>
      <c r="E270" s="53"/>
      <c r="F270" s="52"/>
      <c r="G270" s="52"/>
      <c r="H270" s="81" t="s">
        <v>52</v>
      </c>
      <c r="I270" s="81">
        <f>SUM(I269:I269)</f>
        <v>74.819999999999993</v>
      </c>
      <c r="J270" s="74"/>
    </row>
    <row r="271" spans="1:10">
      <c r="A271" s="14"/>
      <c r="B271" s="61"/>
      <c r="C271" s="62"/>
      <c r="D271" s="8"/>
      <c r="E271" s="53"/>
      <c r="F271" s="52"/>
      <c r="G271" s="52"/>
      <c r="H271" s="52"/>
      <c r="I271" s="53"/>
      <c r="J271" s="74"/>
    </row>
    <row r="272" spans="1:10" ht="43.5">
      <c r="A272" s="14" t="s">
        <v>205</v>
      </c>
      <c r="B272" s="61" t="s">
        <v>68</v>
      </c>
      <c r="C272" s="62">
        <v>94213</v>
      </c>
      <c r="D272" s="8" t="s">
        <v>110</v>
      </c>
      <c r="E272" s="53"/>
      <c r="F272" s="52"/>
      <c r="G272" s="52"/>
      <c r="H272" s="52"/>
      <c r="I272" s="53" t="s">
        <v>66</v>
      </c>
      <c r="J272" s="74"/>
    </row>
    <row r="273" spans="1:10">
      <c r="A273" s="14"/>
      <c r="B273" s="61"/>
      <c r="C273" s="62"/>
      <c r="D273" s="8"/>
      <c r="E273" s="53"/>
      <c r="F273" s="52"/>
      <c r="G273" s="52"/>
      <c r="H273" s="52"/>
      <c r="I273" s="53">
        <v>74.819999999999993</v>
      </c>
      <c r="J273" s="74" t="s">
        <v>330</v>
      </c>
    </row>
    <row r="274" spans="1:10">
      <c r="A274" s="14"/>
      <c r="B274" s="61"/>
      <c r="C274" s="62"/>
      <c r="D274" s="8"/>
      <c r="E274" s="53"/>
      <c r="F274" s="52"/>
      <c r="G274" s="52"/>
      <c r="H274" s="52"/>
      <c r="I274" s="53">
        <v>50.74</v>
      </c>
      <c r="J274" s="74" t="s">
        <v>498</v>
      </c>
    </row>
    <row r="275" spans="1:10">
      <c r="A275" s="14"/>
      <c r="B275" s="61"/>
      <c r="C275" s="62"/>
      <c r="D275" s="8"/>
      <c r="E275" s="53"/>
      <c r="F275" s="52"/>
      <c r="G275" s="52"/>
      <c r="H275" s="81" t="s">
        <v>52</v>
      </c>
      <c r="I275" s="81">
        <f>SUM(I273:I274)</f>
        <v>125.56</v>
      </c>
      <c r="J275" s="74"/>
    </row>
    <row r="276" spans="1:10">
      <c r="A276" s="14"/>
      <c r="B276" s="61"/>
      <c r="C276" s="62"/>
      <c r="D276" s="8"/>
      <c r="E276" s="53"/>
      <c r="F276" s="52"/>
      <c r="G276" s="52"/>
      <c r="H276" s="52"/>
      <c r="I276" s="53"/>
      <c r="J276" s="74"/>
    </row>
    <row r="277" spans="1:10" ht="43.5">
      <c r="A277" s="14" t="s">
        <v>206</v>
      </c>
      <c r="B277" s="61" t="s">
        <v>68</v>
      </c>
      <c r="C277" s="62">
        <v>100327</v>
      </c>
      <c r="D277" s="8" t="s">
        <v>111</v>
      </c>
      <c r="E277" s="53"/>
      <c r="F277" s="52"/>
      <c r="G277" s="52"/>
      <c r="H277" s="52"/>
      <c r="I277" s="53" t="s">
        <v>91</v>
      </c>
      <c r="J277" s="74"/>
    </row>
    <row r="278" spans="1:10">
      <c r="A278" s="14"/>
      <c r="B278" s="61"/>
      <c r="C278" s="62"/>
      <c r="D278" s="8"/>
      <c r="E278" s="53"/>
      <c r="F278" s="52"/>
      <c r="G278" s="52"/>
      <c r="H278" s="52"/>
      <c r="I278" s="53">
        <f>13.67+6.84+3+6.83</f>
        <v>30.339999999999996</v>
      </c>
      <c r="J278" s="74" t="s">
        <v>330</v>
      </c>
    </row>
    <row r="279" spans="1:10">
      <c r="A279" s="14"/>
      <c r="B279" s="61"/>
      <c r="C279" s="62"/>
      <c r="D279" s="8"/>
      <c r="E279" s="53"/>
      <c r="F279" s="52"/>
      <c r="G279" s="52"/>
      <c r="H279" s="52"/>
      <c r="I279" s="53">
        <f>1.97+4.87</f>
        <v>6.84</v>
      </c>
      <c r="J279" s="75" t="s">
        <v>328</v>
      </c>
    </row>
    <row r="280" spans="1:10">
      <c r="A280" s="14"/>
      <c r="B280" s="61"/>
      <c r="C280" s="62"/>
      <c r="D280" s="8"/>
      <c r="E280" s="53"/>
      <c r="F280" s="52"/>
      <c r="G280" s="52"/>
      <c r="H280" s="52"/>
      <c r="I280" s="53">
        <f>7.09+2.6</f>
        <v>9.69</v>
      </c>
      <c r="J280" s="75" t="s">
        <v>329</v>
      </c>
    </row>
    <row r="281" spans="1:10">
      <c r="A281" s="14"/>
      <c r="B281" s="61"/>
      <c r="C281" s="62"/>
      <c r="D281" s="8"/>
      <c r="E281" s="53"/>
      <c r="F281" s="52"/>
      <c r="G281" s="52"/>
      <c r="H281" s="52"/>
      <c r="I281" s="53">
        <v>20</v>
      </c>
      <c r="J281" s="74" t="s">
        <v>478</v>
      </c>
    </row>
    <row r="282" spans="1:10">
      <c r="A282" s="14"/>
      <c r="B282" s="61"/>
      <c r="C282" s="62"/>
      <c r="D282" s="8"/>
      <c r="E282" s="53"/>
      <c r="F282" s="52"/>
      <c r="G282" s="52"/>
      <c r="H282" s="81" t="s">
        <v>52</v>
      </c>
      <c r="I282" s="81">
        <f>SUM(I278:I281)</f>
        <v>66.86999999999999</v>
      </c>
      <c r="J282" s="74"/>
    </row>
    <row r="283" spans="1:10">
      <c r="A283" s="14"/>
      <c r="B283" s="61"/>
      <c r="C283" s="62"/>
      <c r="D283" s="8"/>
      <c r="E283" s="53"/>
      <c r="F283" s="52"/>
      <c r="G283" s="52"/>
      <c r="H283" s="52"/>
      <c r="I283" s="53"/>
      <c r="J283" s="74"/>
    </row>
    <row r="284" spans="1:10" ht="43.5">
      <c r="A284" s="14" t="s">
        <v>207</v>
      </c>
      <c r="B284" s="61" t="s">
        <v>68</v>
      </c>
      <c r="C284" s="62">
        <v>94228</v>
      </c>
      <c r="D284" s="8" t="s">
        <v>112</v>
      </c>
      <c r="E284" s="53"/>
      <c r="F284" s="52"/>
      <c r="G284" s="52"/>
      <c r="H284" s="52"/>
      <c r="I284" s="53" t="s">
        <v>91</v>
      </c>
      <c r="J284" s="74"/>
    </row>
    <row r="285" spans="1:10">
      <c r="A285" s="14"/>
      <c r="B285" s="61"/>
      <c r="C285" s="62"/>
      <c r="D285" s="8"/>
      <c r="E285" s="53"/>
      <c r="F285" s="52"/>
      <c r="G285" s="52"/>
      <c r="H285" s="52"/>
      <c r="I285" s="53">
        <f>6.97+3.98</f>
        <v>10.95</v>
      </c>
      <c r="J285" s="74" t="s">
        <v>330</v>
      </c>
    </row>
    <row r="286" spans="1:10">
      <c r="A286" s="14"/>
      <c r="B286" s="61"/>
      <c r="C286" s="62"/>
      <c r="D286" s="8"/>
      <c r="E286" s="53"/>
      <c r="F286" s="52"/>
      <c r="G286" s="52"/>
      <c r="H286" s="52"/>
      <c r="I286" s="53">
        <v>4.87</v>
      </c>
      <c r="J286" s="75" t="s">
        <v>328</v>
      </c>
    </row>
    <row r="287" spans="1:10">
      <c r="A287" s="14"/>
      <c r="B287" s="61"/>
      <c r="C287" s="62"/>
      <c r="D287" s="8"/>
      <c r="E287" s="53"/>
      <c r="F287" s="52"/>
      <c r="G287" s="52"/>
      <c r="H287" s="52"/>
      <c r="I287" s="53">
        <v>7.39</v>
      </c>
      <c r="J287" s="75" t="s">
        <v>329</v>
      </c>
    </row>
    <row r="288" spans="1:10">
      <c r="A288" s="14"/>
      <c r="B288" s="61"/>
      <c r="C288" s="62"/>
      <c r="D288" s="8"/>
      <c r="E288" s="53"/>
      <c r="F288" s="52"/>
      <c r="G288" s="52"/>
      <c r="H288" s="81" t="s">
        <v>52</v>
      </c>
      <c r="I288" s="81">
        <f>SUM(I285:I287)</f>
        <v>23.21</v>
      </c>
      <c r="J288" s="74"/>
    </row>
    <row r="289" spans="1:10">
      <c r="A289" s="14"/>
      <c r="B289" s="61"/>
      <c r="C289" s="62"/>
      <c r="D289" s="8"/>
      <c r="E289" s="53"/>
      <c r="F289" s="52"/>
      <c r="G289" s="52"/>
      <c r="H289" s="52"/>
      <c r="I289" s="53"/>
      <c r="J289" s="74"/>
    </row>
    <row r="290" spans="1:10" ht="58">
      <c r="A290" s="14" t="s">
        <v>208</v>
      </c>
      <c r="B290" s="61" t="s">
        <v>68</v>
      </c>
      <c r="C290" s="62">
        <v>89578</v>
      </c>
      <c r="D290" s="8" t="s">
        <v>113</v>
      </c>
      <c r="E290" s="53"/>
      <c r="F290" s="52"/>
      <c r="G290" s="52"/>
      <c r="H290" s="52"/>
      <c r="I290" s="53" t="s">
        <v>91</v>
      </c>
      <c r="J290" s="74"/>
    </row>
    <row r="291" spans="1:10">
      <c r="A291" s="14"/>
      <c r="B291" s="61"/>
      <c r="C291" s="62"/>
      <c r="D291" s="8"/>
      <c r="E291" s="53"/>
      <c r="F291" s="70"/>
      <c r="G291" s="70"/>
      <c r="H291" s="52"/>
      <c r="I291" s="53">
        <v>6</v>
      </c>
      <c r="J291" s="74" t="s">
        <v>330</v>
      </c>
    </row>
    <row r="292" spans="1:10">
      <c r="A292" s="14"/>
      <c r="B292" s="61"/>
      <c r="C292" s="62"/>
      <c r="D292" s="8"/>
      <c r="E292" s="53"/>
      <c r="F292" s="70"/>
      <c r="G292" s="70"/>
      <c r="H292" s="52"/>
      <c r="I292" s="53">
        <v>3</v>
      </c>
      <c r="J292" s="75" t="s">
        <v>328</v>
      </c>
    </row>
    <row r="293" spans="1:10">
      <c r="A293" s="14"/>
      <c r="B293" s="61"/>
      <c r="C293" s="62"/>
      <c r="D293" s="8"/>
      <c r="E293" s="53"/>
      <c r="F293" s="70"/>
      <c r="G293" s="70"/>
      <c r="H293" s="52"/>
      <c r="I293" s="53">
        <v>3</v>
      </c>
      <c r="J293" s="75" t="s">
        <v>329</v>
      </c>
    </row>
    <row r="294" spans="1:10">
      <c r="A294" s="14"/>
      <c r="B294" s="61"/>
      <c r="C294" s="62"/>
      <c r="D294" s="8"/>
      <c r="E294" s="53"/>
      <c r="F294" s="70"/>
      <c r="G294" s="70"/>
      <c r="H294" s="81" t="s">
        <v>52</v>
      </c>
      <c r="I294" s="81">
        <f>SUM(I291:I293)</f>
        <v>12</v>
      </c>
      <c r="J294" s="74"/>
    </row>
    <row r="295" spans="1:10">
      <c r="A295" s="14"/>
      <c r="B295" s="61"/>
      <c r="C295" s="62"/>
      <c r="D295" s="8"/>
      <c r="E295" s="53"/>
      <c r="F295" s="70"/>
      <c r="G295" s="70"/>
      <c r="H295" s="70"/>
      <c r="I295" s="53"/>
      <c r="J295" s="75"/>
    </row>
    <row r="296" spans="1:10" ht="72.5">
      <c r="A296" s="14" t="s">
        <v>326</v>
      </c>
      <c r="B296" s="61" t="s">
        <v>68</v>
      </c>
      <c r="C296" s="62">
        <v>92539</v>
      </c>
      <c r="D296" s="8" t="s">
        <v>324</v>
      </c>
      <c r="E296" s="53"/>
      <c r="F296" s="70"/>
      <c r="G296" s="70"/>
      <c r="H296" s="70"/>
      <c r="I296" s="53" t="s">
        <v>66</v>
      </c>
      <c r="J296" s="75"/>
    </row>
    <row r="297" spans="1:10">
      <c r="A297" s="14"/>
      <c r="B297" s="61"/>
      <c r="C297" s="62"/>
      <c r="D297" s="8"/>
      <c r="E297" s="53"/>
      <c r="F297" s="70"/>
      <c r="G297" s="70"/>
      <c r="H297" s="70"/>
      <c r="I297" s="53">
        <v>9.6</v>
      </c>
      <c r="J297" s="75" t="s">
        <v>328</v>
      </c>
    </row>
    <row r="298" spans="1:10">
      <c r="A298" s="14"/>
      <c r="B298" s="61"/>
      <c r="C298" s="62"/>
      <c r="D298" s="8"/>
      <c r="E298" s="53"/>
      <c r="F298" s="70"/>
      <c r="G298" s="70"/>
      <c r="H298" s="70"/>
      <c r="I298" s="53">
        <v>19.21</v>
      </c>
      <c r="J298" s="75" t="s">
        <v>329</v>
      </c>
    </row>
    <row r="299" spans="1:10">
      <c r="A299" s="14"/>
      <c r="B299" s="61"/>
      <c r="C299" s="62"/>
      <c r="D299" s="8"/>
      <c r="E299" s="53"/>
      <c r="F299" s="70"/>
      <c r="G299" s="70"/>
      <c r="H299" s="80" t="s">
        <v>52</v>
      </c>
      <c r="I299" s="83">
        <f>SUM(I297:I298)</f>
        <v>28.810000000000002</v>
      </c>
      <c r="J299" s="75"/>
    </row>
    <row r="300" spans="1:10">
      <c r="A300" s="14"/>
      <c r="B300" s="61"/>
      <c r="C300" s="62"/>
      <c r="D300" s="8"/>
      <c r="E300" s="53"/>
      <c r="F300" s="70"/>
      <c r="G300" s="70"/>
      <c r="H300" s="70"/>
      <c r="I300" s="53"/>
      <c r="J300" s="75"/>
    </row>
    <row r="301" spans="1:10" ht="58">
      <c r="A301" s="14" t="s">
        <v>327</v>
      </c>
      <c r="B301" s="61" t="s">
        <v>68</v>
      </c>
      <c r="C301" s="62">
        <v>94195</v>
      </c>
      <c r="D301" s="8" t="s">
        <v>325</v>
      </c>
      <c r="E301" s="53"/>
      <c r="F301" s="70"/>
      <c r="G301" s="70"/>
      <c r="H301" s="70"/>
      <c r="I301" s="53" t="s">
        <v>66</v>
      </c>
      <c r="J301" s="75"/>
    </row>
    <row r="302" spans="1:10">
      <c r="A302" s="14"/>
      <c r="B302" s="61"/>
      <c r="C302" s="62"/>
      <c r="D302" s="8"/>
      <c r="E302" s="53"/>
      <c r="F302" s="70"/>
      <c r="G302" s="70"/>
      <c r="H302" s="70"/>
      <c r="I302" s="53">
        <v>9.6</v>
      </c>
      <c r="J302" s="75" t="s">
        <v>328</v>
      </c>
    </row>
    <row r="303" spans="1:10">
      <c r="A303" s="14"/>
      <c r="B303" s="61"/>
      <c r="C303" s="62"/>
      <c r="D303" s="8"/>
      <c r="E303" s="53"/>
      <c r="F303" s="70"/>
      <c r="G303" s="70"/>
      <c r="H303" s="70"/>
      <c r="I303" s="53">
        <v>19.21</v>
      </c>
      <c r="J303" s="75" t="s">
        <v>329</v>
      </c>
    </row>
    <row r="304" spans="1:10">
      <c r="A304" s="14"/>
      <c r="B304" s="61"/>
      <c r="C304" s="62"/>
      <c r="D304" s="8"/>
      <c r="E304" s="53"/>
      <c r="F304" s="70"/>
      <c r="G304" s="70"/>
      <c r="H304" s="80" t="s">
        <v>52</v>
      </c>
      <c r="I304" s="83">
        <f>SUM(I302:I303)</f>
        <v>28.810000000000002</v>
      </c>
      <c r="J304" s="75"/>
    </row>
    <row r="305" spans="1:10">
      <c r="A305" s="14"/>
      <c r="B305" s="61"/>
      <c r="C305" s="62"/>
      <c r="D305" s="8"/>
      <c r="E305" s="53"/>
      <c r="F305" s="70"/>
      <c r="G305" s="70"/>
      <c r="H305" s="70"/>
      <c r="I305" s="86"/>
      <c r="J305" s="75"/>
    </row>
    <row r="306" spans="1:10">
      <c r="A306" s="13">
        <v>8</v>
      </c>
      <c r="B306" s="60"/>
      <c r="C306" s="63"/>
      <c r="D306" s="6" t="s">
        <v>19</v>
      </c>
      <c r="E306" s="54"/>
      <c r="F306" s="54"/>
      <c r="G306" s="54"/>
      <c r="H306" s="54"/>
      <c r="I306" s="54"/>
      <c r="J306" s="108"/>
    </row>
    <row r="307" spans="1:10">
      <c r="A307" s="14"/>
      <c r="B307" s="61"/>
      <c r="C307" s="62"/>
      <c r="D307" s="65" t="s">
        <v>149</v>
      </c>
      <c r="E307" s="53"/>
      <c r="F307" s="52"/>
      <c r="G307" s="52"/>
      <c r="H307" s="52"/>
      <c r="I307" s="52"/>
      <c r="J307" s="74"/>
    </row>
    <row r="308" spans="1:10" ht="72.5">
      <c r="A308" s="14" t="s">
        <v>209</v>
      </c>
      <c r="B308" s="61" t="s">
        <v>68</v>
      </c>
      <c r="C308" s="62">
        <v>89957</v>
      </c>
      <c r="D308" s="8" t="s">
        <v>130</v>
      </c>
      <c r="E308" s="53"/>
      <c r="F308" s="52"/>
      <c r="G308" s="52"/>
      <c r="H308" s="52"/>
      <c r="I308" s="53" t="s">
        <v>129</v>
      </c>
      <c r="J308" s="74"/>
    </row>
    <row r="309" spans="1:10">
      <c r="A309" s="14"/>
      <c r="B309" s="61"/>
      <c r="C309" s="62"/>
      <c r="D309" s="8"/>
      <c r="E309" s="53"/>
      <c r="F309" s="52"/>
      <c r="G309" s="52"/>
      <c r="H309" s="52"/>
      <c r="I309" s="53">
        <v>3</v>
      </c>
      <c r="J309" s="74" t="s">
        <v>414</v>
      </c>
    </row>
    <row r="310" spans="1:10">
      <c r="A310" s="14"/>
      <c r="B310" s="61"/>
      <c r="C310" s="62"/>
      <c r="D310" s="8"/>
      <c r="E310" s="53"/>
      <c r="F310" s="52"/>
      <c r="G310" s="52"/>
      <c r="H310" s="52"/>
      <c r="I310" s="53">
        <v>3</v>
      </c>
      <c r="J310" s="74" t="s">
        <v>413</v>
      </c>
    </row>
    <row r="311" spans="1:10">
      <c r="A311" s="14"/>
      <c r="B311" s="61"/>
      <c r="C311" s="62"/>
      <c r="D311" s="8"/>
      <c r="E311" s="53"/>
      <c r="F311" s="52"/>
      <c r="G311" s="52"/>
      <c r="H311" s="52"/>
      <c r="I311" s="53">
        <v>3</v>
      </c>
      <c r="J311" s="74" t="s">
        <v>422</v>
      </c>
    </row>
    <row r="312" spans="1:10">
      <c r="A312" s="14"/>
      <c r="B312" s="61"/>
      <c r="C312" s="62"/>
      <c r="D312" s="8"/>
      <c r="E312" s="53"/>
      <c r="F312" s="52"/>
      <c r="G312" s="52"/>
      <c r="H312" s="52"/>
      <c r="I312" s="53">
        <v>4</v>
      </c>
      <c r="J312" s="74" t="s">
        <v>359</v>
      </c>
    </row>
    <row r="313" spans="1:10">
      <c r="A313" s="14"/>
      <c r="B313" s="61"/>
      <c r="C313" s="62"/>
      <c r="D313" s="8"/>
      <c r="E313" s="53"/>
      <c r="F313" s="52"/>
      <c r="G313" s="52"/>
      <c r="H313" s="52"/>
      <c r="I313" s="53">
        <v>3</v>
      </c>
      <c r="J313" s="74" t="s">
        <v>274</v>
      </c>
    </row>
    <row r="314" spans="1:10">
      <c r="A314" s="14"/>
      <c r="B314" s="61"/>
      <c r="C314" s="62"/>
      <c r="D314" s="8"/>
      <c r="E314" s="53"/>
      <c r="F314" s="52"/>
      <c r="G314" s="52"/>
      <c r="H314" s="52"/>
      <c r="I314" s="53">
        <v>3</v>
      </c>
      <c r="J314" s="74" t="s">
        <v>471</v>
      </c>
    </row>
    <row r="315" spans="1:10">
      <c r="A315" s="14"/>
      <c r="B315" s="61"/>
      <c r="C315" s="62"/>
      <c r="D315" s="8"/>
      <c r="E315" s="53"/>
      <c r="F315" s="52"/>
      <c r="G315" s="52"/>
      <c r="H315" s="81" t="s">
        <v>52</v>
      </c>
      <c r="I315" s="83">
        <f>SUM(I309:I314)</f>
        <v>19</v>
      </c>
      <c r="J315" s="74"/>
    </row>
    <row r="316" spans="1:10">
      <c r="A316" s="14"/>
      <c r="B316" s="61"/>
      <c r="C316" s="62"/>
      <c r="D316" s="8"/>
      <c r="E316" s="53"/>
      <c r="F316" s="52"/>
      <c r="G316" s="52"/>
      <c r="H316" s="52"/>
      <c r="I316" s="53"/>
      <c r="J316" s="74"/>
    </row>
    <row r="317" spans="1:10" ht="58">
      <c r="A317" s="14" t="s">
        <v>210</v>
      </c>
      <c r="B317" s="61" t="s">
        <v>68</v>
      </c>
      <c r="C317" s="62">
        <v>89969</v>
      </c>
      <c r="D317" s="8" t="s">
        <v>152</v>
      </c>
      <c r="E317" s="53"/>
      <c r="F317" s="52"/>
      <c r="G317" s="52"/>
      <c r="H317" s="52"/>
      <c r="I317" s="53" t="s">
        <v>129</v>
      </c>
      <c r="J317" s="74"/>
    </row>
    <row r="318" spans="1:10">
      <c r="A318" s="14"/>
      <c r="B318" s="61"/>
      <c r="C318" s="62"/>
      <c r="D318" s="8"/>
      <c r="E318" s="53"/>
      <c r="F318" s="52"/>
      <c r="G318" s="52"/>
      <c r="H318" s="52"/>
      <c r="I318" s="53">
        <v>1</v>
      </c>
      <c r="J318" s="74" t="s">
        <v>417</v>
      </c>
    </row>
    <row r="319" spans="1:10">
      <c r="A319" s="14"/>
      <c r="B319" s="61"/>
      <c r="C319" s="62"/>
      <c r="D319" s="8"/>
      <c r="E319" s="53"/>
      <c r="F319" s="52"/>
      <c r="G319" s="52"/>
      <c r="H319" s="81" t="s">
        <v>52</v>
      </c>
      <c r="I319" s="83">
        <f>SUM(I318)</f>
        <v>1</v>
      </c>
      <c r="J319" s="74"/>
    </row>
    <row r="320" spans="1:10">
      <c r="A320" s="14"/>
      <c r="B320" s="61"/>
      <c r="C320" s="62"/>
      <c r="D320" s="8"/>
      <c r="E320" s="53"/>
      <c r="F320" s="52"/>
      <c r="G320" s="52"/>
      <c r="H320" s="52"/>
      <c r="I320" s="53"/>
      <c r="J320" s="74"/>
    </row>
    <row r="321" spans="1:10" ht="58">
      <c r="A321" s="14" t="s">
        <v>211</v>
      </c>
      <c r="B321" s="61" t="s">
        <v>68</v>
      </c>
      <c r="C321" s="62">
        <v>89971</v>
      </c>
      <c r="D321" s="8" t="s">
        <v>153</v>
      </c>
      <c r="E321" s="53"/>
      <c r="F321" s="52"/>
      <c r="G321" s="52"/>
      <c r="H321" s="52"/>
      <c r="I321" s="53" t="s">
        <v>129</v>
      </c>
      <c r="J321" s="74"/>
    </row>
    <row r="322" spans="1:10">
      <c r="A322" s="14"/>
      <c r="B322" s="61"/>
      <c r="C322" s="62"/>
      <c r="D322" s="8"/>
      <c r="E322" s="53"/>
      <c r="F322" s="52"/>
      <c r="G322" s="52"/>
      <c r="H322" s="52"/>
      <c r="I322" s="53">
        <v>1</v>
      </c>
      <c r="J322" s="74" t="s">
        <v>419</v>
      </c>
    </row>
    <row r="323" spans="1:10">
      <c r="A323" s="14"/>
      <c r="B323" s="61"/>
      <c r="C323" s="62"/>
      <c r="D323" s="8"/>
      <c r="E323" s="53"/>
      <c r="F323" s="52"/>
      <c r="G323" s="52"/>
      <c r="H323" s="52"/>
      <c r="I323" s="53">
        <v>1</v>
      </c>
      <c r="J323" s="74" t="s">
        <v>418</v>
      </c>
    </row>
    <row r="324" spans="1:10">
      <c r="A324" s="14"/>
      <c r="B324" s="61"/>
      <c r="C324" s="62"/>
      <c r="D324" s="8"/>
      <c r="E324" s="53"/>
      <c r="F324" s="52"/>
      <c r="G324" s="52"/>
      <c r="H324" s="52"/>
      <c r="I324" s="53">
        <v>1</v>
      </c>
      <c r="J324" s="74" t="s">
        <v>359</v>
      </c>
    </row>
    <row r="325" spans="1:10">
      <c r="A325" s="14"/>
      <c r="B325" s="61"/>
      <c r="C325" s="62"/>
      <c r="D325" s="8"/>
      <c r="E325" s="53"/>
      <c r="F325" s="52"/>
      <c r="G325" s="52"/>
      <c r="H325" s="52"/>
      <c r="I325" s="53">
        <v>1</v>
      </c>
      <c r="J325" s="74" t="s">
        <v>274</v>
      </c>
    </row>
    <row r="326" spans="1:10">
      <c r="A326" s="14"/>
      <c r="B326" s="61"/>
      <c r="C326" s="62"/>
      <c r="D326" s="8"/>
      <c r="E326" s="53"/>
      <c r="F326" s="52"/>
      <c r="G326" s="52"/>
      <c r="H326" s="81" t="s">
        <v>52</v>
      </c>
      <c r="I326" s="83">
        <f>SUM(I322:I325)</f>
        <v>4</v>
      </c>
      <c r="J326" s="74"/>
    </row>
    <row r="327" spans="1:10">
      <c r="A327" s="14"/>
      <c r="B327" s="61"/>
      <c r="C327" s="62"/>
      <c r="D327" s="8"/>
      <c r="E327" s="53"/>
      <c r="F327" s="52"/>
      <c r="G327" s="52"/>
      <c r="H327" s="52"/>
      <c r="I327" s="53"/>
      <c r="J327" s="74"/>
    </row>
    <row r="328" spans="1:10" ht="29">
      <c r="A328" s="14" t="s">
        <v>212</v>
      </c>
      <c r="B328" s="61" t="s">
        <v>68</v>
      </c>
      <c r="C328" s="62">
        <v>100856</v>
      </c>
      <c r="D328" s="8" t="s">
        <v>154</v>
      </c>
      <c r="E328" s="53"/>
      <c r="F328" s="52"/>
      <c r="G328" s="52"/>
      <c r="H328" s="52"/>
      <c r="I328" s="53" t="s">
        <v>129</v>
      </c>
      <c r="J328" s="74"/>
    </row>
    <row r="329" spans="1:10">
      <c r="A329" s="14"/>
      <c r="B329" s="61"/>
      <c r="C329" s="62"/>
      <c r="D329" s="8"/>
      <c r="E329" s="53"/>
      <c r="F329" s="52"/>
      <c r="G329" s="52"/>
      <c r="H329" s="52"/>
      <c r="I329" s="53">
        <f>I326+I319</f>
        <v>5</v>
      </c>
      <c r="J329" s="74" t="s">
        <v>420</v>
      </c>
    </row>
    <row r="330" spans="1:10">
      <c r="A330" s="14"/>
      <c r="B330" s="61"/>
      <c r="C330" s="62"/>
      <c r="D330" s="8"/>
      <c r="E330" s="53"/>
      <c r="F330" s="52"/>
      <c r="G330" s="52"/>
      <c r="H330" s="81" t="s">
        <v>52</v>
      </c>
      <c r="I330" s="83">
        <f>SUM(I329)</f>
        <v>5</v>
      </c>
      <c r="J330" s="74"/>
    </row>
    <row r="331" spans="1:10">
      <c r="A331" s="14"/>
      <c r="B331" s="61"/>
      <c r="C331" s="62"/>
      <c r="D331" s="8"/>
      <c r="E331" s="53"/>
      <c r="F331" s="52"/>
      <c r="G331" s="52"/>
      <c r="H331" s="52"/>
      <c r="I331" s="53"/>
      <c r="J331" s="74"/>
    </row>
    <row r="332" spans="1:10">
      <c r="A332" s="14"/>
      <c r="B332" s="61"/>
      <c r="C332" s="62"/>
      <c r="D332" s="65" t="s">
        <v>150</v>
      </c>
      <c r="E332" s="53"/>
      <c r="F332" s="52"/>
      <c r="G332" s="52"/>
      <c r="H332" s="52"/>
      <c r="I332" s="53"/>
      <c r="J332" s="74"/>
    </row>
    <row r="333" spans="1:10" ht="87">
      <c r="A333" s="14" t="s">
        <v>213</v>
      </c>
      <c r="B333" s="61" t="s">
        <v>68</v>
      </c>
      <c r="C333" s="62">
        <v>104679</v>
      </c>
      <c r="D333" s="8" t="s">
        <v>131</v>
      </c>
      <c r="E333" s="53"/>
      <c r="F333" s="52"/>
      <c r="G333" s="52"/>
      <c r="H333" s="52"/>
      <c r="I333" s="53" t="s">
        <v>129</v>
      </c>
      <c r="J333" s="74"/>
    </row>
    <row r="334" spans="1:10">
      <c r="A334" s="14"/>
      <c r="B334" s="61"/>
      <c r="C334" s="62"/>
      <c r="D334" s="8"/>
      <c r="E334" s="53"/>
      <c r="F334" s="52"/>
      <c r="G334" s="52"/>
      <c r="H334" s="52"/>
      <c r="I334" s="53">
        <v>1</v>
      </c>
      <c r="J334" s="74" t="s">
        <v>414</v>
      </c>
    </row>
    <row r="335" spans="1:10">
      <c r="A335" s="14"/>
      <c r="B335" s="61"/>
      <c r="C335" s="62"/>
      <c r="D335" s="8"/>
      <c r="E335" s="53"/>
      <c r="F335" s="52"/>
      <c r="G335" s="52"/>
      <c r="H335" s="52"/>
      <c r="I335" s="53">
        <v>1</v>
      </c>
      <c r="J335" s="74" t="s">
        <v>413</v>
      </c>
    </row>
    <row r="336" spans="1:10">
      <c r="A336" s="14"/>
      <c r="B336" s="61"/>
      <c r="C336" s="62"/>
      <c r="D336" s="8"/>
      <c r="E336" s="53"/>
      <c r="F336" s="52"/>
      <c r="G336" s="52"/>
      <c r="H336" s="52"/>
      <c r="I336" s="53">
        <v>2</v>
      </c>
      <c r="J336" s="74" t="s">
        <v>415</v>
      </c>
    </row>
    <row r="337" spans="1:10">
      <c r="A337" s="14"/>
      <c r="B337" s="61"/>
      <c r="C337" s="62"/>
      <c r="D337" s="8"/>
      <c r="E337" s="53"/>
      <c r="F337" s="52"/>
      <c r="G337" s="52"/>
      <c r="H337" s="52"/>
      <c r="I337" s="53">
        <v>4</v>
      </c>
      <c r="J337" s="74" t="s">
        <v>359</v>
      </c>
    </row>
    <row r="338" spans="1:10">
      <c r="A338" s="14"/>
      <c r="B338" s="61"/>
      <c r="C338" s="62"/>
      <c r="D338" s="8"/>
      <c r="E338" s="53"/>
      <c r="F338" s="52"/>
      <c r="G338" s="52"/>
      <c r="H338" s="80" t="s">
        <v>416</v>
      </c>
      <c r="I338" s="83">
        <f>SUM(I334:I337)</f>
        <v>8</v>
      </c>
      <c r="J338" s="74"/>
    </row>
    <row r="339" spans="1:10">
      <c r="A339" s="14"/>
      <c r="B339" s="61"/>
      <c r="C339" s="62"/>
      <c r="D339" s="8"/>
      <c r="E339" s="53"/>
      <c r="F339" s="52"/>
      <c r="G339" s="52"/>
      <c r="H339" s="52"/>
      <c r="I339" s="53"/>
      <c r="J339" s="74"/>
    </row>
    <row r="340" spans="1:10" ht="101.5">
      <c r="A340" s="14" t="s">
        <v>214</v>
      </c>
      <c r="B340" s="61" t="s">
        <v>68</v>
      </c>
      <c r="C340" s="62">
        <v>104677</v>
      </c>
      <c r="D340" s="8" t="s">
        <v>132</v>
      </c>
      <c r="E340" s="53"/>
      <c r="F340" s="52"/>
      <c r="G340" s="52"/>
      <c r="H340" s="52"/>
      <c r="I340" s="53" t="s">
        <v>129</v>
      </c>
      <c r="J340" s="74"/>
    </row>
    <row r="341" spans="1:10">
      <c r="A341" s="14"/>
      <c r="B341" s="61"/>
      <c r="C341" s="62"/>
      <c r="D341" s="8"/>
      <c r="E341" s="53"/>
      <c r="F341" s="52"/>
      <c r="G341" s="52"/>
      <c r="H341" s="52"/>
      <c r="I341" s="53">
        <v>1</v>
      </c>
      <c r="J341" s="74" t="s">
        <v>414</v>
      </c>
    </row>
    <row r="342" spans="1:10">
      <c r="A342" s="14"/>
      <c r="B342" s="61"/>
      <c r="C342" s="62"/>
      <c r="D342" s="8"/>
      <c r="E342" s="53"/>
      <c r="F342" s="52"/>
      <c r="G342" s="52"/>
      <c r="H342" s="52"/>
      <c r="I342" s="53">
        <v>1</v>
      </c>
      <c r="J342" s="74" t="s">
        <v>413</v>
      </c>
    </row>
    <row r="343" spans="1:10">
      <c r="A343" s="14"/>
      <c r="B343" s="61"/>
      <c r="C343" s="62"/>
      <c r="D343" s="8"/>
      <c r="E343" s="53"/>
      <c r="F343" s="52"/>
      <c r="G343" s="52"/>
      <c r="H343" s="52"/>
      <c r="I343" s="53">
        <v>1</v>
      </c>
      <c r="J343" s="74" t="s">
        <v>415</v>
      </c>
    </row>
    <row r="344" spans="1:10">
      <c r="A344" s="14"/>
      <c r="B344" s="61"/>
      <c r="C344" s="62"/>
      <c r="D344" s="8"/>
      <c r="E344" s="53"/>
      <c r="F344" s="52"/>
      <c r="G344" s="52"/>
      <c r="H344" s="70"/>
      <c r="I344" s="53">
        <v>1</v>
      </c>
      <c r="J344" s="74" t="s">
        <v>472</v>
      </c>
    </row>
    <row r="345" spans="1:10">
      <c r="A345" s="14"/>
      <c r="B345" s="61"/>
      <c r="C345" s="62"/>
      <c r="D345" s="8"/>
      <c r="E345" s="53"/>
      <c r="F345" s="52"/>
      <c r="G345" s="52"/>
      <c r="H345" s="80" t="s">
        <v>416</v>
      </c>
      <c r="I345" s="83">
        <f>SUM(I341:I344)</f>
        <v>4</v>
      </c>
      <c r="J345" s="74"/>
    </row>
    <row r="346" spans="1:10">
      <c r="A346" s="14"/>
      <c r="B346" s="61"/>
      <c r="C346" s="62"/>
      <c r="D346" s="8"/>
      <c r="E346" s="53"/>
      <c r="F346" s="52"/>
      <c r="G346" s="52"/>
      <c r="H346" s="52"/>
      <c r="I346" s="53"/>
      <c r="J346" s="74"/>
    </row>
    <row r="347" spans="1:10" ht="72.5">
      <c r="A347" s="14" t="s">
        <v>215</v>
      </c>
      <c r="B347" s="61" t="s">
        <v>68</v>
      </c>
      <c r="C347" s="62">
        <v>104678</v>
      </c>
      <c r="D347" s="8" t="s">
        <v>133</v>
      </c>
      <c r="E347" s="53"/>
      <c r="F347" s="52"/>
      <c r="G347" s="52"/>
      <c r="H347" s="52"/>
      <c r="I347" s="53" t="s">
        <v>129</v>
      </c>
      <c r="J347" s="74"/>
    </row>
    <row r="348" spans="1:10">
      <c r="A348" s="14"/>
      <c r="B348" s="61"/>
      <c r="C348" s="62"/>
      <c r="D348" s="8"/>
      <c r="E348" s="53"/>
      <c r="F348" s="70"/>
      <c r="G348" s="70"/>
      <c r="H348" s="70"/>
      <c r="I348" s="53">
        <v>3</v>
      </c>
      <c r="J348" s="74" t="s">
        <v>274</v>
      </c>
    </row>
    <row r="349" spans="1:10">
      <c r="A349" s="14"/>
      <c r="B349" s="61"/>
      <c r="C349" s="62"/>
      <c r="D349" s="8"/>
      <c r="E349" s="53"/>
      <c r="F349" s="70"/>
      <c r="G349" s="70"/>
      <c r="H349" s="80" t="s">
        <v>416</v>
      </c>
      <c r="I349" s="92">
        <f>SUM(I348)</f>
        <v>3</v>
      </c>
      <c r="J349" s="75"/>
    </row>
    <row r="350" spans="1:10">
      <c r="A350" s="14"/>
      <c r="B350" s="61"/>
      <c r="C350" s="62"/>
      <c r="D350" s="8"/>
      <c r="E350" s="53"/>
      <c r="F350" s="70"/>
      <c r="G350" s="70"/>
      <c r="H350" s="70"/>
      <c r="I350" s="86"/>
      <c r="J350" s="75"/>
    </row>
    <row r="351" spans="1:10">
      <c r="A351" s="13">
        <v>9</v>
      </c>
      <c r="B351" s="60"/>
      <c r="C351" s="63"/>
      <c r="D351" s="6" t="s">
        <v>20</v>
      </c>
      <c r="E351" s="54"/>
      <c r="F351" s="54"/>
      <c r="G351" s="54"/>
      <c r="H351" s="54"/>
      <c r="I351" s="54"/>
      <c r="J351" s="108"/>
    </row>
    <row r="352" spans="1:10" ht="101.5">
      <c r="A352" s="14" t="s">
        <v>216</v>
      </c>
      <c r="B352" s="61" t="s">
        <v>68</v>
      </c>
      <c r="C352" s="62">
        <v>104473</v>
      </c>
      <c r="D352" s="8" t="s">
        <v>134</v>
      </c>
      <c r="E352" s="53"/>
      <c r="F352" s="52"/>
      <c r="G352" s="52"/>
      <c r="H352" s="52"/>
      <c r="I352" s="53" t="s">
        <v>129</v>
      </c>
      <c r="J352" s="74"/>
    </row>
    <row r="353" spans="1:10">
      <c r="A353" s="14"/>
      <c r="B353" s="61"/>
      <c r="C353" s="62"/>
      <c r="D353" s="8"/>
      <c r="E353" s="53"/>
      <c r="F353" s="52"/>
      <c r="G353" s="52"/>
      <c r="H353" s="52"/>
      <c r="I353" s="53">
        <v>1</v>
      </c>
      <c r="J353" s="74" t="s">
        <v>404</v>
      </c>
    </row>
    <row r="354" spans="1:10">
      <c r="A354" s="14"/>
      <c r="B354" s="61"/>
      <c r="C354" s="62"/>
      <c r="D354" s="8"/>
      <c r="E354" s="53"/>
      <c r="F354" s="52"/>
      <c r="G354" s="52"/>
      <c r="H354" s="52"/>
      <c r="I354" s="53">
        <v>1</v>
      </c>
      <c r="J354" s="74" t="s">
        <v>406</v>
      </c>
    </row>
    <row r="355" spans="1:10">
      <c r="A355" s="14"/>
      <c r="B355" s="61"/>
      <c r="C355" s="62"/>
      <c r="D355" s="8"/>
      <c r="E355" s="53"/>
      <c r="F355" s="52"/>
      <c r="G355" s="52"/>
      <c r="H355" s="52"/>
      <c r="I355" s="53">
        <v>1</v>
      </c>
      <c r="J355" s="74" t="s">
        <v>414</v>
      </c>
    </row>
    <row r="356" spans="1:10">
      <c r="A356" s="14"/>
      <c r="B356" s="61"/>
      <c r="C356" s="62"/>
      <c r="D356" s="8"/>
      <c r="E356" s="53"/>
      <c r="F356" s="52"/>
      <c r="G356" s="52"/>
      <c r="H356" s="52"/>
      <c r="I356" s="53">
        <v>1</v>
      </c>
      <c r="J356" s="74" t="s">
        <v>413</v>
      </c>
    </row>
    <row r="357" spans="1:10">
      <c r="A357" s="14"/>
      <c r="B357" s="61"/>
      <c r="C357" s="62"/>
      <c r="D357" s="8"/>
      <c r="E357" s="53"/>
      <c r="F357" s="52"/>
      <c r="G357" s="52"/>
      <c r="H357" s="52"/>
      <c r="I357" s="53">
        <v>1</v>
      </c>
      <c r="J357" s="74" t="s">
        <v>421</v>
      </c>
    </row>
    <row r="358" spans="1:10">
      <c r="A358" s="14"/>
      <c r="B358" s="61"/>
      <c r="C358" s="62"/>
      <c r="D358" s="8"/>
      <c r="E358" s="53"/>
      <c r="F358" s="52"/>
      <c r="G358" s="52"/>
      <c r="H358" s="52"/>
      <c r="I358" s="53">
        <v>1</v>
      </c>
      <c r="J358" s="74" t="s">
        <v>422</v>
      </c>
    </row>
    <row r="359" spans="1:10">
      <c r="A359" s="14"/>
      <c r="B359" s="61"/>
      <c r="C359" s="62"/>
      <c r="D359" s="8"/>
      <c r="E359" s="53"/>
      <c r="F359" s="52"/>
      <c r="G359" s="52"/>
      <c r="H359" s="52"/>
      <c r="I359" s="53">
        <v>2</v>
      </c>
      <c r="J359" s="74" t="s">
        <v>423</v>
      </c>
    </row>
    <row r="360" spans="1:10">
      <c r="A360" s="14"/>
      <c r="B360" s="61"/>
      <c r="C360" s="62"/>
      <c r="D360" s="8"/>
      <c r="E360" s="53"/>
      <c r="F360" s="52"/>
      <c r="G360" s="52"/>
      <c r="H360" s="52"/>
      <c r="I360" s="53">
        <v>1</v>
      </c>
      <c r="J360" s="109" t="s">
        <v>344</v>
      </c>
    </row>
    <row r="361" spans="1:10">
      <c r="A361" s="14"/>
      <c r="B361" s="61"/>
      <c r="C361" s="62"/>
      <c r="D361" s="8"/>
      <c r="E361" s="53"/>
      <c r="F361" s="52"/>
      <c r="G361" s="52"/>
      <c r="H361" s="52"/>
      <c r="I361" s="53">
        <v>1</v>
      </c>
      <c r="J361" s="109" t="s">
        <v>346</v>
      </c>
    </row>
    <row r="362" spans="1:10">
      <c r="A362" s="14"/>
      <c r="B362" s="61"/>
      <c r="C362" s="62"/>
      <c r="D362" s="8"/>
      <c r="E362" s="53"/>
      <c r="F362" s="52"/>
      <c r="G362" s="52"/>
      <c r="H362" s="52"/>
      <c r="I362" s="53">
        <v>1</v>
      </c>
      <c r="J362" s="109" t="s">
        <v>328</v>
      </c>
    </row>
    <row r="363" spans="1:10">
      <c r="A363" s="14"/>
      <c r="B363" s="61"/>
      <c r="C363" s="62"/>
      <c r="D363" s="8"/>
      <c r="E363" s="53"/>
      <c r="F363" s="52"/>
      <c r="G363" s="52"/>
      <c r="H363" s="52"/>
      <c r="I363" s="53">
        <v>1</v>
      </c>
      <c r="J363" s="109" t="s">
        <v>329</v>
      </c>
    </row>
    <row r="364" spans="1:10">
      <c r="A364" s="14"/>
      <c r="B364" s="61"/>
      <c r="C364" s="62"/>
      <c r="D364" s="8"/>
      <c r="E364" s="53"/>
      <c r="F364" s="52"/>
      <c r="G364" s="52"/>
      <c r="H364" s="52"/>
      <c r="I364" s="53">
        <v>1</v>
      </c>
      <c r="J364" s="109" t="s">
        <v>347</v>
      </c>
    </row>
    <row r="365" spans="1:10">
      <c r="A365" s="14"/>
      <c r="B365" s="61"/>
      <c r="C365" s="62"/>
      <c r="D365" s="8"/>
      <c r="E365" s="53"/>
      <c r="F365" s="52"/>
      <c r="G365" s="52"/>
      <c r="H365" s="52"/>
      <c r="I365" s="53">
        <v>1</v>
      </c>
      <c r="J365" s="109" t="s">
        <v>424</v>
      </c>
    </row>
    <row r="366" spans="1:10">
      <c r="A366" s="14"/>
      <c r="B366" s="61"/>
      <c r="C366" s="62"/>
      <c r="D366" s="8"/>
      <c r="E366" s="53"/>
      <c r="F366" s="52"/>
      <c r="G366" s="52"/>
      <c r="H366" s="52"/>
      <c r="I366" s="53">
        <v>1</v>
      </c>
      <c r="J366" s="109" t="s">
        <v>348</v>
      </c>
    </row>
    <row r="367" spans="1:10">
      <c r="A367" s="14"/>
      <c r="B367" s="61"/>
      <c r="C367" s="62"/>
      <c r="D367" s="8"/>
      <c r="E367" s="53"/>
      <c r="F367" s="52"/>
      <c r="G367" s="52"/>
      <c r="H367" s="52"/>
      <c r="I367" s="53">
        <v>1</v>
      </c>
      <c r="J367" s="74" t="s">
        <v>349</v>
      </c>
    </row>
    <row r="368" spans="1:10">
      <c r="A368" s="14"/>
      <c r="B368" s="61"/>
      <c r="C368" s="62"/>
      <c r="D368" s="8"/>
      <c r="E368" s="53"/>
      <c r="F368" s="52"/>
      <c r="G368" s="52"/>
      <c r="H368" s="52"/>
      <c r="I368" s="53">
        <v>1</v>
      </c>
      <c r="J368" s="74" t="s">
        <v>350</v>
      </c>
    </row>
    <row r="369" spans="1:10">
      <c r="A369" s="14"/>
      <c r="B369" s="61"/>
      <c r="C369" s="62"/>
      <c r="D369" s="8"/>
      <c r="E369" s="53"/>
      <c r="F369" s="52"/>
      <c r="G369" s="52"/>
      <c r="H369" s="52"/>
      <c r="I369" s="53">
        <v>1</v>
      </c>
      <c r="J369" s="74" t="s">
        <v>425</v>
      </c>
    </row>
    <row r="370" spans="1:10">
      <c r="A370" s="14"/>
      <c r="B370" s="61"/>
      <c r="C370" s="62"/>
      <c r="D370" s="8"/>
      <c r="E370" s="53"/>
      <c r="F370" s="52"/>
      <c r="G370" s="52"/>
      <c r="H370" s="52"/>
      <c r="I370" s="53">
        <v>1</v>
      </c>
      <c r="J370" s="74" t="s">
        <v>274</v>
      </c>
    </row>
    <row r="371" spans="1:10">
      <c r="A371" s="14"/>
      <c r="B371" s="61"/>
      <c r="C371" s="62"/>
      <c r="D371" s="8"/>
      <c r="E371" s="53"/>
      <c r="F371" s="52"/>
      <c r="G371" s="52"/>
      <c r="H371" s="52"/>
      <c r="I371" s="53">
        <v>1</v>
      </c>
      <c r="J371" s="74" t="s">
        <v>352</v>
      </c>
    </row>
    <row r="372" spans="1:10">
      <c r="A372" s="14"/>
      <c r="B372" s="61"/>
      <c r="C372" s="62"/>
      <c r="D372" s="8"/>
      <c r="E372" s="53"/>
      <c r="F372" s="52"/>
      <c r="G372" s="52"/>
      <c r="H372" s="52"/>
      <c r="I372" s="53">
        <v>3</v>
      </c>
      <c r="J372" s="74" t="s">
        <v>473</v>
      </c>
    </row>
    <row r="373" spans="1:10">
      <c r="A373" s="14"/>
      <c r="B373" s="61"/>
      <c r="C373" s="62"/>
      <c r="D373" s="8"/>
      <c r="E373" s="53"/>
      <c r="F373" s="52"/>
      <c r="G373" s="52"/>
      <c r="H373" s="81" t="s">
        <v>52</v>
      </c>
      <c r="I373" s="83">
        <f>SUM(I353:I372)</f>
        <v>23</v>
      </c>
      <c r="J373" s="74"/>
    </row>
    <row r="374" spans="1:10">
      <c r="A374" s="14"/>
      <c r="B374" s="61"/>
      <c r="C374" s="62"/>
      <c r="D374" s="8"/>
      <c r="E374" s="53"/>
      <c r="F374" s="52"/>
      <c r="G374" s="52"/>
      <c r="H374" s="52"/>
      <c r="I374" s="53"/>
      <c r="J374" s="74"/>
    </row>
    <row r="375" spans="1:10" ht="101.5">
      <c r="A375" s="14" t="s">
        <v>217</v>
      </c>
      <c r="B375" s="61" t="s">
        <v>68</v>
      </c>
      <c r="C375" s="62">
        <v>104476</v>
      </c>
      <c r="D375" s="8" t="s">
        <v>135</v>
      </c>
      <c r="E375" s="53"/>
      <c r="F375" s="52"/>
      <c r="G375" s="52"/>
      <c r="H375" s="52"/>
      <c r="I375" s="53" t="s">
        <v>129</v>
      </c>
      <c r="J375" s="74"/>
    </row>
    <row r="376" spans="1:10">
      <c r="A376" s="14"/>
      <c r="B376" s="61"/>
      <c r="C376" s="62"/>
      <c r="D376" s="8"/>
      <c r="E376" s="53"/>
      <c r="F376" s="52"/>
      <c r="G376" s="52"/>
      <c r="H376" s="52"/>
      <c r="I376" s="53">
        <v>3</v>
      </c>
      <c r="J376" s="74" t="s">
        <v>404</v>
      </c>
    </row>
    <row r="377" spans="1:10">
      <c r="A377" s="14"/>
      <c r="B377" s="61"/>
      <c r="C377" s="62"/>
      <c r="D377" s="8"/>
      <c r="E377" s="53"/>
      <c r="F377" s="52"/>
      <c r="G377" s="52"/>
      <c r="H377" s="52"/>
      <c r="I377" s="53">
        <v>3</v>
      </c>
      <c r="J377" s="74" t="s">
        <v>405</v>
      </c>
    </row>
    <row r="378" spans="1:10">
      <c r="A378" s="14"/>
      <c r="B378" s="61"/>
      <c r="C378" s="62"/>
      <c r="D378" s="8"/>
      <c r="E378" s="53"/>
      <c r="F378" s="52"/>
      <c r="G378" s="52"/>
      <c r="H378" s="52"/>
      <c r="I378" s="53">
        <v>3</v>
      </c>
      <c r="J378" s="74" t="s">
        <v>406</v>
      </c>
    </row>
    <row r="379" spans="1:10">
      <c r="A379" s="14"/>
      <c r="B379" s="61"/>
      <c r="C379" s="62"/>
      <c r="D379" s="8"/>
      <c r="E379" s="53"/>
      <c r="F379" s="52"/>
      <c r="G379" s="52"/>
      <c r="H379" s="52"/>
      <c r="I379" s="53">
        <v>3</v>
      </c>
      <c r="J379" s="74" t="s">
        <v>407</v>
      </c>
    </row>
    <row r="380" spans="1:10">
      <c r="A380" s="14"/>
      <c r="B380" s="61"/>
      <c r="C380" s="62"/>
      <c r="D380" s="8"/>
      <c r="E380" s="53"/>
      <c r="F380" s="52"/>
      <c r="G380" s="52"/>
      <c r="H380" s="52"/>
      <c r="I380" s="53">
        <v>3</v>
      </c>
      <c r="J380" s="74" t="s">
        <v>409</v>
      </c>
    </row>
    <row r="381" spans="1:10">
      <c r="A381" s="14"/>
      <c r="B381" s="61"/>
      <c r="C381" s="62"/>
      <c r="D381" s="8"/>
      <c r="E381" s="53"/>
      <c r="F381" s="52"/>
      <c r="G381" s="52"/>
      <c r="H381" s="52"/>
      <c r="I381" s="53">
        <v>1</v>
      </c>
      <c r="J381" s="74" t="s">
        <v>421</v>
      </c>
    </row>
    <row r="382" spans="1:10">
      <c r="A382" s="14"/>
      <c r="B382" s="61"/>
      <c r="C382" s="62"/>
      <c r="D382" s="8"/>
      <c r="E382" s="53"/>
      <c r="F382" s="52"/>
      <c r="G382" s="52"/>
      <c r="H382" s="52"/>
      <c r="I382" s="53">
        <v>1</v>
      </c>
      <c r="J382" s="74" t="s">
        <v>422</v>
      </c>
    </row>
    <row r="383" spans="1:10">
      <c r="A383" s="14"/>
      <c r="B383" s="61"/>
      <c r="C383" s="62"/>
      <c r="D383" s="8"/>
      <c r="E383" s="53"/>
      <c r="F383" s="52"/>
      <c r="G383" s="52"/>
      <c r="H383" s="52"/>
      <c r="I383" s="53">
        <v>1</v>
      </c>
      <c r="J383" s="74" t="s">
        <v>423</v>
      </c>
    </row>
    <row r="384" spans="1:10">
      <c r="A384" s="14"/>
      <c r="B384" s="61"/>
      <c r="C384" s="62"/>
      <c r="D384" s="8"/>
      <c r="E384" s="53"/>
      <c r="F384" s="52"/>
      <c r="G384" s="52"/>
      <c r="H384" s="52"/>
      <c r="I384" s="53">
        <v>4</v>
      </c>
      <c r="J384" s="109" t="s">
        <v>344</v>
      </c>
    </row>
    <row r="385" spans="1:10">
      <c r="A385" s="14"/>
      <c r="B385" s="61"/>
      <c r="C385" s="62"/>
      <c r="D385" s="8"/>
      <c r="E385" s="53"/>
      <c r="F385" s="52"/>
      <c r="G385" s="52"/>
      <c r="H385" s="52"/>
      <c r="I385" s="53">
        <v>2</v>
      </c>
      <c r="J385" s="109" t="s">
        <v>346</v>
      </c>
    </row>
    <row r="386" spans="1:10">
      <c r="A386" s="14"/>
      <c r="B386" s="61"/>
      <c r="C386" s="62"/>
      <c r="D386" s="8"/>
      <c r="E386" s="53"/>
      <c r="F386" s="52"/>
      <c r="G386" s="52"/>
      <c r="H386" s="52"/>
      <c r="I386" s="53">
        <v>1</v>
      </c>
      <c r="J386" s="109" t="s">
        <v>328</v>
      </c>
    </row>
    <row r="387" spans="1:10">
      <c r="A387" s="14"/>
      <c r="B387" s="61"/>
      <c r="C387" s="62"/>
      <c r="D387" s="8"/>
      <c r="E387" s="53"/>
      <c r="F387" s="52"/>
      <c r="G387" s="52"/>
      <c r="H387" s="52"/>
      <c r="I387" s="53">
        <v>1</v>
      </c>
      <c r="J387" s="109" t="s">
        <v>329</v>
      </c>
    </row>
    <row r="388" spans="1:10">
      <c r="A388" s="14"/>
      <c r="B388" s="61"/>
      <c r="C388" s="62"/>
      <c r="D388" s="8"/>
      <c r="E388" s="53"/>
      <c r="F388" s="52"/>
      <c r="G388" s="52"/>
      <c r="H388" s="52"/>
      <c r="I388" s="53">
        <v>3</v>
      </c>
      <c r="J388" s="109" t="s">
        <v>424</v>
      </c>
    </row>
    <row r="389" spans="1:10">
      <c r="A389" s="14"/>
      <c r="B389" s="61"/>
      <c r="C389" s="62"/>
      <c r="D389" s="8"/>
      <c r="E389" s="53"/>
      <c r="F389" s="52"/>
      <c r="G389" s="52"/>
      <c r="H389" s="52"/>
      <c r="I389" s="53">
        <v>4</v>
      </c>
      <c r="J389" s="74" t="s">
        <v>425</v>
      </c>
    </row>
    <row r="390" spans="1:10">
      <c r="A390" s="14"/>
      <c r="B390" s="61"/>
      <c r="C390" s="62"/>
      <c r="D390" s="8"/>
      <c r="E390" s="53"/>
      <c r="F390" s="52"/>
      <c r="G390" s="52"/>
      <c r="H390" s="52"/>
      <c r="I390" s="53">
        <v>4</v>
      </c>
      <c r="J390" s="74" t="s">
        <v>274</v>
      </c>
    </row>
    <row r="391" spans="1:10">
      <c r="A391" s="14"/>
      <c r="B391" s="61"/>
      <c r="C391" s="62"/>
      <c r="D391" s="8"/>
      <c r="E391" s="53"/>
      <c r="F391" s="52"/>
      <c r="G391" s="52"/>
      <c r="H391" s="52"/>
      <c r="I391" s="53">
        <v>2</v>
      </c>
      <c r="J391" s="74" t="s">
        <v>402</v>
      </c>
    </row>
    <row r="392" spans="1:10">
      <c r="A392" s="14"/>
      <c r="B392" s="61"/>
      <c r="C392" s="62"/>
      <c r="D392" s="8"/>
      <c r="E392" s="53"/>
      <c r="F392" s="52"/>
      <c r="G392" s="52"/>
      <c r="H392" s="52"/>
      <c r="I392" s="53">
        <v>1</v>
      </c>
      <c r="J392" s="74" t="s">
        <v>473</v>
      </c>
    </row>
    <row r="393" spans="1:10">
      <c r="A393" s="14"/>
      <c r="B393" s="61"/>
      <c r="C393" s="62"/>
      <c r="D393" s="8"/>
      <c r="E393" s="53"/>
      <c r="F393" s="52"/>
      <c r="G393" s="52"/>
      <c r="H393" s="52"/>
      <c r="I393" s="53">
        <v>1</v>
      </c>
      <c r="J393" s="74" t="s">
        <v>472</v>
      </c>
    </row>
    <row r="394" spans="1:10">
      <c r="A394" s="14"/>
      <c r="B394" s="61"/>
      <c r="C394" s="62"/>
      <c r="D394" s="8"/>
      <c r="E394" s="53"/>
      <c r="F394" s="52"/>
      <c r="G394" s="52"/>
      <c r="H394" s="81" t="s">
        <v>52</v>
      </c>
      <c r="I394" s="83">
        <f>SUM(I376:I393)</f>
        <v>41</v>
      </c>
      <c r="J394" s="74"/>
    </row>
    <row r="395" spans="1:10">
      <c r="A395" s="14"/>
      <c r="B395" s="61"/>
      <c r="C395" s="62"/>
      <c r="D395" s="8"/>
      <c r="E395" s="53"/>
      <c r="F395" s="52"/>
      <c r="G395" s="52"/>
      <c r="H395" s="52"/>
      <c r="I395" s="53"/>
      <c r="J395" s="74"/>
    </row>
    <row r="396" spans="1:10" ht="43.5">
      <c r="A396" s="14" t="s">
        <v>218</v>
      </c>
      <c r="B396" s="61" t="s">
        <v>68</v>
      </c>
      <c r="C396" s="62">
        <v>101654</v>
      </c>
      <c r="D396" s="8" t="s">
        <v>136</v>
      </c>
      <c r="E396" s="53"/>
      <c r="F396" s="52"/>
      <c r="G396" s="52"/>
      <c r="H396" s="52"/>
      <c r="I396" s="53" t="s">
        <v>129</v>
      </c>
      <c r="J396" s="74"/>
    </row>
    <row r="397" spans="1:10">
      <c r="A397" s="14"/>
      <c r="B397" s="61"/>
      <c r="C397" s="62"/>
      <c r="D397" s="8"/>
      <c r="E397" s="53"/>
      <c r="F397" s="52"/>
      <c r="G397" s="52"/>
      <c r="H397" s="52"/>
      <c r="I397" s="53">
        <v>2</v>
      </c>
      <c r="J397" s="74" t="s">
        <v>402</v>
      </c>
    </row>
    <row r="398" spans="1:10">
      <c r="A398" s="14"/>
      <c r="B398" s="61"/>
      <c r="C398" s="62"/>
      <c r="D398" s="8"/>
      <c r="E398" s="53"/>
      <c r="F398" s="52"/>
      <c r="G398" s="52"/>
      <c r="H398" s="81" t="s">
        <v>52</v>
      </c>
      <c r="I398" s="83">
        <f>SUM(I397)</f>
        <v>2</v>
      </c>
      <c r="J398" s="74"/>
    </row>
    <row r="399" spans="1:10">
      <c r="A399" s="14"/>
      <c r="B399" s="61"/>
      <c r="C399" s="62"/>
      <c r="D399" s="8"/>
      <c r="E399" s="53"/>
      <c r="F399" s="52"/>
      <c r="G399" s="52"/>
      <c r="H399" s="52"/>
      <c r="I399" s="53"/>
      <c r="J399" s="74"/>
    </row>
    <row r="400" spans="1:10" ht="43.5">
      <c r="A400" s="14" t="s">
        <v>219</v>
      </c>
      <c r="B400" s="61" t="s">
        <v>68</v>
      </c>
      <c r="C400" s="62">
        <v>103782</v>
      </c>
      <c r="D400" s="8" t="s">
        <v>137</v>
      </c>
      <c r="E400" s="53"/>
      <c r="F400" s="52"/>
      <c r="G400" s="52"/>
      <c r="H400" s="52"/>
      <c r="I400" s="53" t="s">
        <v>129</v>
      </c>
      <c r="J400" s="74"/>
    </row>
    <row r="401" spans="1:10">
      <c r="A401" s="14"/>
      <c r="B401" s="61"/>
      <c r="C401" s="62"/>
      <c r="D401" s="8"/>
      <c r="E401" s="53"/>
      <c r="F401" s="52"/>
      <c r="G401" s="52"/>
      <c r="H401" s="52"/>
      <c r="I401" s="53">
        <v>1</v>
      </c>
      <c r="J401" s="74" t="s">
        <v>404</v>
      </c>
    </row>
    <row r="402" spans="1:10">
      <c r="A402" s="14"/>
      <c r="B402" s="61"/>
      <c r="C402" s="62"/>
      <c r="D402" s="8"/>
      <c r="E402" s="53"/>
      <c r="F402" s="52"/>
      <c r="G402" s="52"/>
      <c r="H402" s="52"/>
      <c r="I402" s="53">
        <v>1</v>
      </c>
      <c r="J402" s="74" t="s">
        <v>405</v>
      </c>
    </row>
    <row r="403" spans="1:10">
      <c r="A403" s="14"/>
      <c r="B403" s="61"/>
      <c r="C403" s="62"/>
      <c r="D403" s="8"/>
      <c r="E403" s="53"/>
      <c r="F403" s="52"/>
      <c r="G403" s="52"/>
      <c r="H403" s="52"/>
      <c r="I403" s="53">
        <v>1</v>
      </c>
      <c r="J403" s="74" t="s">
        <v>406</v>
      </c>
    </row>
    <row r="404" spans="1:10">
      <c r="A404" s="14"/>
      <c r="B404" s="61"/>
      <c r="C404" s="62"/>
      <c r="D404" s="8"/>
      <c r="E404" s="53"/>
      <c r="F404" s="52"/>
      <c r="G404" s="52"/>
      <c r="H404" s="52"/>
      <c r="I404" s="53">
        <v>1</v>
      </c>
      <c r="J404" s="74" t="s">
        <v>407</v>
      </c>
    </row>
    <row r="405" spans="1:10">
      <c r="A405" s="14"/>
      <c r="B405" s="61"/>
      <c r="C405" s="62"/>
      <c r="D405" s="8"/>
      <c r="E405" s="53"/>
      <c r="F405" s="52"/>
      <c r="G405" s="52"/>
      <c r="H405" s="52"/>
      <c r="I405" s="53">
        <v>1</v>
      </c>
      <c r="J405" s="74" t="s">
        <v>409</v>
      </c>
    </row>
    <row r="406" spans="1:10">
      <c r="A406" s="14"/>
      <c r="B406" s="61"/>
      <c r="C406" s="62"/>
      <c r="D406" s="8"/>
      <c r="E406" s="53"/>
      <c r="F406" s="52"/>
      <c r="G406" s="52"/>
      <c r="H406" s="52"/>
      <c r="I406" s="53">
        <v>1</v>
      </c>
      <c r="J406" s="74" t="s">
        <v>338</v>
      </c>
    </row>
    <row r="407" spans="1:10">
      <c r="A407" s="14"/>
      <c r="B407" s="61"/>
      <c r="C407" s="62"/>
      <c r="D407" s="8"/>
      <c r="E407" s="53"/>
      <c r="F407" s="52"/>
      <c r="G407" s="52"/>
      <c r="H407" s="52"/>
      <c r="I407" s="53">
        <v>1</v>
      </c>
      <c r="J407" s="74" t="s">
        <v>408</v>
      </c>
    </row>
    <row r="408" spans="1:10">
      <c r="A408" s="14"/>
      <c r="B408" s="61"/>
      <c r="C408" s="62"/>
      <c r="D408" s="8"/>
      <c r="E408" s="53"/>
      <c r="F408" s="52"/>
      <c r="G408" s="52"/>
      <c r="H408" s="52"/>
      <c r="I408" s="53">
        <v>1</v>
      </c>
      <c r="J408" s="74" t="s">
        <v>426</v>
      </c>
    </row>
    <row r="409" spans="1:10">
      <c r="A409" s="14"/>
      <c r="B409" s="61"/>
      <c r="C409" s="62"/>
      <c r="D409" s="8"/>
      <c r="E409" s="53"/>
      <c r="F409" s="52"/>
      <c r="G409" s="52"/>
      <c r="H409" s="52"/>
      <c r="I409" s="53">
        <v>1</v>
      </c>
      <c r="J409" s="74" t="s">
        <v>427</v>
      </c>
    </row>
    <row r="410" spans="1:10">
      <c r="A410" s="14"/>
      <c r="B410" s="61"/>
      <c r="C410" s="62"/>
      <c r="D410" s="8"/>
      <c r="E410" s="53"/>
      <c r="F410" s="52"/>
      <c r="G410" s="52"/>
      <c r="H410" s="52"/>
      <c r="I410" s="53">
        <v>1</v>
      </c>
      <c r="J410" s="74" t="s">
        <v>265</v>
      </c>
    </row>
    <row r="411" spans="1:10">
      <c r="A411" s="14"/>
      <c r="B411" s="61"/>
      <c r="C411" s="62"/>
      <c r="D411" s="8"/>
      <c r="E411" s="53"/>
      <c r="F411" s="52"/>
      <c r="G411" s="52"/>
      <c r="H411" s="52"/>
      <c r="I411" s="53">
        <v>1</v>
      </c>
      <c r="J411" s="74" t="s">
        <v>266</v>
      </c>
    </row>
    <row r="412" spans="1:10">
      <c r="A412" s="14"/>
      <c r="B412" s="61"/>
      <c r="C412" s="62"/>
      <c r="D412" s="8"/>
      <c r="E412" s="53"/>
      <c r="F412" s="52"/>
      <c r="G412" s="52"/>
      <c r="H412" s="52"/>
      <c r="I412" s="53">
        <v>1</v>
      </c>
      <c r="J412" s="74" t="s">
        <v>267</v>
      </c>
    </row>
    <row r="413" spans="1:10">
      <c r="A413" s="14"/>
      <c r="B413" s="61"/>
      <c r="C413" s="62"/>
      <c r="D413" s="8"/>
      <c r="E413" s="53"/>
      <c r="F413" s="52"/>
      <c r="G413" s="52"/>
      <c r="H413" s="52"/>
      <c r="I413" s="53">
        <v>1</v>
      </c>
      <c r="J413" s="74" t="s">
        <v>268</v>
      </c>
    </row>
    <row r="414" spans="1:10">
      <c r="A414" s="14"/>
      <c r="B414" s="61"/>
      <c r="C414" s="62"/>
      <c r="D414" s="8"/>
      <c r="E414" s="53"/>
      <c r="F414" s="52"/>
      <c r="G414" s="52"/>
      <c r="H414" s="52"/>
      <c r="I414" s="53">
        <v>1</v>
      </c>
      <c r="J414" s="74" t="s">
        <v>269</v>
      </c>
    </row>
    <row r="415" spans="1:10">
      <c r="A415" s="14"/>
      <c r="B415" s="61"/>
      <c r="C415" s="62"/>
      <c r="D415" s="8"/>
      <c r="E415" s="53"/>
      <c r="F415" s="52"/>
      <c r="G415" s="52"/>
      <c r="H415" s="52"/>
      <c r="I415" s="53">
        <v>1</v>
      </c>
      <c r="J415" s="74" t="s">
        <v>270</v>
      </c>
    </row>
    <row r="416" spans="1:10">
      <c r="A416" s="14"/>
      <c r="B416" s="61"/>
      <c r="C416" s="62"/>
      <c r="D416" s="8"/>
      <c r="E416" s="53"/>
      <c r="F416" s="52"/>
      <c r="G416" s="52"/>
      <c r="H416" s="52"/>
      <c r="I416" s="53">
        <v>1</v>
      </c>
      <c r="J416" s="74" t="s">
        <v>337</v>
      </c>
    </row>
    <row r="417" spans="1:10">
      <c r="A417" s="14"/>
      <c r="B417" s="61"/>
      <c r="C417" s="62"/>
      <c r="D417" s="8"/>
      <c r="E417" s="53"/>
      <c r="F417" s="52"/>
      <c r="G417" s="52"/>
      <c r="H417" s="52"/>
      <c r="I417" s="53">
        <v>1</v>
      </c>
      <c r="J417" s="74" t="s">
        <v>421</v>
      </c>
    </row>
    <row r="418" spans="1:10">
      <c r="A418" s="14"/>
      <c r="B418" s="61"/>
      <c r="C418" s="62"/>
      <c r="D418" s="8"/>
      <c r="E418" s="53"/>
      <c r="F418" s="52"/>
      <c r="G418" s="52"/>
      <c r="H418" s="52"/>
      <c r="I418" s="53">
        <v>1</v>
      </c>
      <c r="J418" s="74" t="s">
        <v>422</v>
      </c>
    </row>
    <row r="419" spans="1:10">
      <c r="A419" s="14"/>
      <c r="B419" s="61"/>
      <c r="C419" s="62"/>
      <c r="D419" s="8"/>
      <c r="E419" s="53"/>
      <c r="F419" s="52"/>
      <c r="G419" s="52"/>
      <c r="H419" s="52"/>
      <c r="I419" s="53">
        <v>1</v>
      </c>
      <c r="J419" s="74" t="s">
        <v>428</v>
      </c>
    </row>
    <row r="420" spans="1:10">
      <c r="A420" s="14"/>
      <c r="B420" s="61"/>
      <c r="C420" s="62"/>
      <c r="D420" s="8"/>
      <c r="E420" s="53"/>
      <c r="F420" s="52"/>
      <c r="G420" s="52"/>
      <c r="H420" s="52"/>
      <c r="I420" s="53">
        <v>1</v>
      </c>
      <c r="J420" s="109" t="s">
        <v>429</v>
      </c>
    </row>
    <row r="421" spans="1:10">
      <c r="A421" s="14"/>
      <c r="B421" s="61"/>
      <c r="C421" s="62"/>
      <c r="D421" s="8"/>
      <c r="E421" s="53"/>
      <c r="F421" s="52"/>
      <c r="G421" s="52"/>
      <c r="H421" s="52"/>
      <c r="I421" s="53">
        <v>1</v>
      </c>
      <c r="J421" s="109" t="s">
        <v>430</v>
      </c>
    </row>
    <row r="422" spans="1:10">
      <c r="A422" s="14"/>
      <c r="B422" s="61"/>
      <c r="C422" s="62"/>
      <c r="D422" s="8"/>
      <c r="E422" s="53"/>
      <c r="F422" s="52"/>
      <c r="G422" s="52"/>
      <c r="H422" s="52"/>
      <c r="I422" s="53">
        <v>1</v>
      </c>
      <c r="J422" s="109" t="s">
        <v>344</v>
      </c>
    </row>
    <row r="423" spans="1:10">
      <c r="A423" s="14"/>
      <c r="B423" s="61"/>
      <c r="C423" s="62"/>
      <c r="D423" s="8"/>
      <c r="E423" s="53"/>
      <c r="F423" s="52"/>
      <c r="G423" s="52"/>
      <c r="H423" s="52"/>
      <c r="I423" s="53">
        <v>2</v>
      </c>
      <c r="J423" s="109" t="s">
        <v>346</v>
      </c>
    </row>
    <row r="424" spans="1:10">
      <c r="A424" s="14"/>
      <c r="B424" s="61"/>
      <c r="C424" s="62"/>
      <c r="D424" s="8"/>
      <c r="E424" s="53"/>
      <c r="F424" s="52"/>
      <c r="G424" s="52"/>
      <c r="H424" s="52"/>
      <c r="I424" s="53">
        <v>1</v>
      </c>
      <c r="J424" s="109" t="s">
        <v>328</v>
      </c>
    </row>
    <row r="425" spans="1:10">
      <c r="A425" s="14"/>
      <c r="B425" s="61"/>
      <c r="C425" s="62"/>
      <c r="D425" s="8"/>
      <c r="E425" s="53"/>
      <c r="F425" s="52"/>
      <c r="G425" s="52"/>
      <c r="H425" s="52"/>
      <c r="I425" s="53">
        <v>1</v>
      </c>
      <c r="J425" s="109" t="s">
        <v>329</v>
      </c>
    </row>
    <row r="426" spans="1:10">
      <c r="A426" s="14"/>
      <c r="B426" s="61"/>
      <c r="C426" s="62"/>
      <c r="D426" s="8"/>
      <c r="E426" s="53"/>
      <c r="F426" s="52"/>
      <c r="G426" s="52"/>
      <c r="H426" s="52"/>
      <c r="I426" s="53">
        <v>1</v>
      </c>
      <c r="J426" s="109" t="s">
        <v>424</v>
      </c>
    </row>
    <row r="427" spans="1:10">
      <c r="A427" s="14"/>
      <c r="B427" s="61"/>
      <c r="C427" s="62"/>
      <c r="D427" s="8"/>
      <c r="E427" s="53"/>
      <c r="F427" s="52"/>
      <c r="G427" s="52"/>
      <c r="H427" s="52"/>
      <c r="I427" s="53">
        <v>1</v>
      </c>
      <c r="J427" s="74" t="s">
        <v>425</v>
      </c>
    </row>
    <row r="428" spans="1:10">
      <c r="A428" s="14"/>
      <c r="B428" s="61"/>
      <c r="C428" s="62"/>
      <c r="D428" s="8"/>
      <c r="E428" s="53"/>
      <c r="F428" s="52"/>
      <c r="G428" s="52"/>
      <c r="H428" s="52"/>
      <c r="I428" s="53">
        <v>2</v>
      </c>
      <c r="J428" s="74" t="s">
        <v>274</v>
      </c>
    </row>
    <row r="429" spans="1:10">
      <c r="A429" s="14"/>
      <c r="B429" s="61"/>
      <c r="C429" s="62"/>
      <c r="D429" s="8"/>
      <c r="E429" s="53"/>
      <c r="F429" s="52"/>
      <c r="G429" s="52"/>
      <c r="H429" s="52"/>
      <c r="I429" s="53">
        <v>1</v>
      </c>
      <c r="J429" s="74" t="s">
        <v>347</v>
      </c>
    </row>
    <row r="430" spans="1:10">
      <c r="A430" s="14"/>
      <c r="B430" s="61"/>
      <c r="C430" s="62"/>
      <c r="D430" s="8"/>
      <c r="E430" s="53"/>
      <c r="F430" s="52"/>
      <c r="G430" s="52"/>
      <c r="H430" s="52"/>
      <c r="I430" s="53">
        <v>1</v>
      </c>
      <c r="J430" s="74" t="s">
        <v>348</v>
      </c>
    </row>
    <row r="431" spans="1:10">
      <c r="A431" s="14"/>
      <c r="B431" s="61"/>
      <c r="C431" s="62"/>
      <c r="D431" s="8"/>
      <c r="E431" s="53"/>
      <c r="F431" s="52"/>
      <c r="G431" s="52"/>
      <c r="H431" s="52"/>
      <c r="I431" s="53">
        <v>1</v>
      </c>
      <c r="J431" s="74" t="s">
        <v>349</v>
      </c>
    </row>
    <row r="432" spans="1:10">
      <c r="A432" s="14"/>
      <c r="B432" s="61"/>
      <c r="C432" s="62"/>
      <c r="D432" s="8"/>
      <c r="E432" s="53"/>
      <c r="F432" s="52"/>
      <c r="G432" s="52"/>
      <c r="H432" s="52"/>
      <c r="I432" s="53">
        <v>1</v>
      </c>
      <c r="J432" s="74" t="s">
        <v>350</v>
      </c>
    </row>
    <row r="433" spans="1:10">
      <c r="A433" s="14"/>
      <c r="B433" s="61"/>
      <c r="C433" s="62"/>
      <c r="D433" s="8"/>
      <c r="E433" s="53"/>
      <c r="F433" s="52"/>
      <c r="G433" s="52"/>
      <c r="H433" s="52"/>
      <c r="I433" s="53">
        <v>3</v>
      </c>
      <c r="J433" s="74" t="s">
        <v>473</v>
      </c>
    </row>
    <row r="434" spans="1:10">
      <c r="A434" s="14"/>
      <c r="B434" s="61"/>
      <c r="C434" s="62"/>
      <c r="D434" s="8"/>
      <c r="E434" s="53"/>
      <c r="F434" s="52"/>
      <c r="G434" s="52"/>
      <c r="H434" s="52"/>
      <c r="I434" s="53">
        <v>1</v>
      </c>
      <c r="J434" s="74" t="s">
        <v>472</v>
      </c>
    </row>
    <row r="435" spans="1:10">
      <c r="A435" s="14"/>
      <c r="B435" s="61"/>
      <c r="C435" s="62"/>
      <c r="D435" s="8"/>
      <c r="E435" s="53"/>
      <c r="F435" s="52"/>
      <c r="G435" s="52"/>
      <c r="H435" s="81" t="s">
        <v>52</v>
      </c>
      <c r="I435" s="83">
        <f>SUM(I401:I434)</f>
        <v>38</v>
      </c>
      <c r="J435" s="74"/>
    </row>
    <row r="436" spans="1:10">
      <c r="A436" s="14"/>
      <c r="B436" s="61"/>
      <c r="C436" s="62"/>
      <c r="D436" s="8"/>
      <c r="E436" s="53"/>
      <c r="F436" s="52"/>
      <c r="G436" s="52"/>
      <c r="H436" s="52"/>
      <c r="I436" s="53"/>
      <c r="J436" s="74"/>
    </row>
    <row r="437" spans="1:10" ht="43.5">
      <c r="A437" s="14" t="s">
        <v>220</v>
      </c>
      <c r="B437" s="61" t="s">
        <v>68</v>
      </c>
      <c r="C437" s="62">
        <v>100860</v>
      </c>
      <c r="D437" s="8" t="s">
        <v>138</v>
      </c>
      <c r="E437" s="53"/>
      <c r="F437" s="52"/>
      <c r="G437" s="52"/>
      <c r="H437" s="52"/>
      <c r="I437" s="53" t="s">
        <v>129</v>
      </c>
      <c r="J437" s="74"/>
    </row>
    <row r="438" spans="1:10">
      <c r="A438" s="14"/>
      <c r="B438" s="61"/>
      <c r="C438" s="62"/>
      <c r="D438" s="8"/>
      <c r="E438" s="53"/>
      <c r="F438" s="53"/>
      <c r="G438" s="53"/>
      <c r="H438" s="53"/>
      <c r="I438" s="53">
        <v>1</v>
      </c>
      <c r="J438" s="74" t="s">
        <v>422</v>
      </c>
    </row>
    <row r="439" spans="1:10">
      <c r="A439" s="14"/>
      <c r="B439" s="61"/>
      <c r="C439" s="62"/>
      <c r="D439" s="8"/>
      <c r="E439" s="53"/>
      <c r="F439" s="53"/>
      <c r="G439" s="53"/>
      <c r="H439" s="83" t="s">
        <v>52</v>
      </c>
      <c r="I439" s="83">
        <f>SUM(I438)</f>
        <v>1</v>
      </c>
      <c r="J439" s="109"/>
    </row>
    <row r="440" spans="1:10">
      <c r="A440" s="14"/>
      <c r="B440" s="61"/>
      <c r="C440" s="62"/>
      <c r="D440" s="8"/>
      <c r="E440" s="53"/>
      <c r="F440" s="53"/>
      <c r="G440" s="53"/>
      <c r="H440" s="53"/>
      <c r="I440" s="53"/>
      <c r="J440" s="109"/>
    </row>
    <row r="441" spans="1:10">
      <c r="A441" s="13">
        <v>10</v>
      </c>
      <c r="B441" s="60"/>
      <c r="C441" s="63"/>
      <c r="D441" s="6" t="s">
        <v>117</v>
      </c>
      <c r="E441" s="54"/>
      <c r="F441" s="54"/>
      <c r="G441" s="54"/>
      <c r="H441" s="54"/>
      <c r="I441" s="54"/>
      <c r="J441" s="108"/>
    </row>
    <row r="442" spans="1:10" ht="58">
      <c r="A442" s="14" t="s">
        <v>221</v>
      </c>
      <c r="B442" s="61" t="s">
        <v>68</v>
      </c>
      <c r="C442" s="62">
        <v>87878</v>
      </c>
      <c r="D442" s="5" t="s">
        <v>114</v>
      </c>
      <c r="E442" s="53"/>
      <c r="F442" s="52"/>
      <c r="G442" s="52" t="s">
        <v>295</v>
      </c>
      <c r="H442" s="52" t="s">
        <v>157</v>
      </c>
      <c r="I442" s="53" t="s">
        <v>66</v>
      </c>
      <c r="J442" s="74"/>
    </row>
    <row r="443" spans="1:10">
      <c r="A443" s="14"/>
      <c r="B443" s="61"/>
      <c r="C443" s="62"/>
      <c r="D443" s="5"/>
      <c r="E443" s="53"/>
      <c r="F443" s="52"/>
      <c r="G443" s="52">
        <v>14.24</v>
      </c>
      <c r="H443" s="52">
        <v>3</v>
      </c>
      <c r="I443" s="52">
        <f>ROUND(H443*G443,2)</f>
        <v>42.72</v>
      </c>
      <c r="J443" s="74" t="s">
        <v>411</v>
      </c>
    </row>
    <row r="444" spans="1:10">
      <c r="A444" s="14"/>
      <c r="B444" s="61"/>
      <c r="C444" s="62"/>
      <c r="D444" s="5"/>
      <c r="E444" s="53"/>
      <c r="F444" s="52"/>
      <c r="G444" s="52">
        <v>21.4</v>
      </c>
      <c r="H444" s="52">
        <v>3</v>
      </c>
      <c r="I444" s="52">
        <f>ROUND(H444*G444,2)</f>
        <v>64.2</v>
      </c>
      <c r="J444" s="74" t="s">
        <v>344</v>
      </c>
    </row>
    <row r="445" spans="1:10">
      <c r="A445" s="14"/>
      <c r="B445" s="61"/>
      <c r="C445" s="62"/>
      <c r="D445" s="5"/>
      <c r="E445" s="53"/>
      <c r="F445" s="52"/>
      <c r="G445" s="52">
        <v>27.6</v>
      </c>
      <c r="H445" s="52">
        <v>3</v>
      </c>
      <c r="I445" s="52">
        <f t="shared" ref="I445:I457" si="3">ROUND(H445*G445,2)</f>
        <v>82.8</v>
      </c>
      <c r="J445" s="74" t="s">
        <v>346</v>
      </c>
    </row>
    <row r="446" spans="1:10">
      <c r="A446" s="14"/>
      <c r="B446" s="61"/>
      <c r="C446" s="62"/>
      <c r="D446" s="5"/>
      <c r="E446" s="53"/>
      <c r="F446" s="52"/>
      <c r="G446" s="52">
        <v>7.62</v>
      </c>
      <c r="H446" s="52">
        <v>3</v>
      </c>
      <c r="I446" s="52">
        <f t="shared" si="3"/>
        <v>22.86</v>
      </c>
      <c r="J446" s="74" t="s">
        <v>410</v>
      </c>
    </row>
    <row r="447" spans="1:10">
      <c r="A447" s="14"/>
      <c r="B447" s="61"/>
      <c r="C447" s="62"/>
      <c r="D447" s="5"/>
      <c r="E447" s="53"/>
      <c r="F447" s="52"/>
      <c r="G447" s="52">
        <v>6.3</v>
      </c>
      <c r="H447" s="52">
        <v>3</v>
      </c>
      <c r="I447" s="52">
        <f t="shared" si="3"/>
        <v>18.899999999999999</v>
      </c>
      <c r="J447" s="74" t="s">
        <v>359</v>
      </c>
    </row>
    <row r="448" spans="1:10">
      <c r="A448" s="14"/>
      <c r="B448" s="61"/>
      <c r="C448" s="62"/>
      <c r="D448" s="5"/>
      <c r="E448" s="53"/>
      <c r="F448" s="52"/>
      <c r="G448" s="52">
        <v>4</v>
      </c>
      <c r="H448" s="52">
        <v>3</v>
      </c>
      <c r="I448" s="52">
        <f t="shared" si="3"/>
        <v>12</v>
      </c>
      <c r="J448" s="74" t="s">
        <v>348</v>
      </c>
    </row>
    <row r="449" spans="1:10">
      <c r="A449" s="14"/>
      <c r="B449" s="61"/>
      <c r="C449" s="62"/>
      <c r="D449" s="5"/>
      <c r="E449" s="53"/>
      <c r="F449" s="52"/>
      <c r="G449" s="52">
        <v>4</v>
      </c>
      <c r="H449" s="52">
        <v>3</v>
      </c>
      <c r="I449" s="52">
        <f t="shared" si="3"/>
        <v>12</v>
      </c>
      <c r="J449" s="74" t="s">
        <v>349</v>
      </c>
    </row>
    <row r="450" spans="1:10">
      <c r="A450" s="14"/>
      <c r="B450" s="61"/>
      <c r="C450" s="62"/>
      <c r="D450" s="5"/>
      <c r="E450" s="53"/>
      <c r="F450" s="52"/>
      <c r="G450" s="52">
        <v>4</v>
      </c>
      <c r="H450" s="52">
        <v>3</v>
      </c>
      <c r="I450" s="52">
        <f t="shared" si="3"/>
        <v>12</v>
      </c>
      <c r="J450" s="74" t="s">
        <v>350</v>
      </c>
    </row>
    <row r="451" spans="1:10">
      <c r="A451" s="14"/>
      <c r="B451" s="61"/>
      <c r="C451" s="62"/>
      <c r="D451" s="5"/>
      <c r="E451" s="53"/>
      <c r="F451" s="52"/>
      <c r="G451" s="52">
        <v>9.65</v>
      </c>
      <c r="H451" s="52">
        <v>3</v>
      </c>
      <c r="I451" s="52">
        <f t="shared" si="3"/>
        <v>28.95</v>
      </c>
      <c r="J451" s="74" t="s">
        <v>351</v>
      </c>
    </row>
    <row r="452" spans="1:10">
      <c r="A452" s="14"/>
      <c r="B452" s="61"/>
      <c r="C452" s="62"/>
      <c r="D452" s="5"/>
      <c r="E452" s="53"/>
      <c r="F452" s="52"/>
      <c r="G452" s="52">
        <v>14.3</v>
      </c>
      <c r="H452" s="52">
        <v>3</v>
      </c>
      <c r="I452" s="52">
        <f t="shared" si="3"/>
        <v>42.9</v>
      </c>
      <c r="J452" s="74" t="s">
        <v>274</v>
      </c>
    </row>
    <row r="453" spans="1:10">
      <c r="A453" s="14"/>
      <c r="B453" s="61"/>
      <c r="C453" s="62"/>
      <c r="D453" s="5"/>
      <c r="E453" s="53"/>
      <c r="F453" s="52"/>
      <c r="G453" s="52">
        <v>7.1</v>
      </c>
      <c r="H453" s="52">
        <v>3</v>
      </c>
      <c r="I453" s="52">
        <f t="shared" si="3"/>
        <v>21.3</v>
      </c>
      <c r="J453" s="74" t="s">
        <v>352</v>
      </c>
    </row>
    <row r="454" spans="1:10">
      <c r="A454" s="14"/>
      <c r="B454" s="61"/>
      <c r="C454" s="62"/>
      <c r="D454" s="5"/>
      <c r="E454" s="53"/>
      <c r="F454" s="52"/>
      <c r="G454" s="52">
        <v>24.7</v>
      </c>
      <c r="H454" s="52">
        <v>3</v>
      </c>
      <c r="I454" s="52">
        <f t="shared" si="3"/>
        <v>74.099999999999994</v>
      </c>
      <c r="J454" s="74" t="s">
        <v>402</v>
      </c>
    </row>
    <row r="455" spans="1:10">
      <c r="A455" s="14"/>
      <c r="B455" s="61"/>
      <c r="C455" s="62"/>
      <c r="D455" s="5"/>
      <c r="E455" s="53"/>
      <c r="F455" s="52"/>
      <c r="G455" s="70">
        <v>6.9</v>
      </c>
      <c r="H455" s="70">
        <v>3</v>
      </c>
      <c r="I455" s="86">
        <f t="shared" si="3"/>
        <v>20.7</v>
      </c>
      <c r="J455" s="75" t="s">
        <v>474</v>
      </c>
    </row>
    <row r="456" spans="1:10">
      <c r="A456" s="14"/>
      <c r="B456" s="61"/>
      <c r="C456" s="62"/>
      <c r="D456" s="5"/>
      <c r="E456" s="53"/>
      <c r="F456" s="52"/>
      <c r="G456" s="52"/>
      <c r="H456" s="52"/>
      <c r="I456" s="53">
        <v>90.66</v>
      </c>
      <c r="J456" s="74" t="s">
        <v>290</v>
      </c>
    </row>
    <row r="457" spans="1:10">
      <c r="A457" s="14"/>
      <c r="B457" s="61"/>
      <c r="C457" s="62"/>
      <c r="D457" s="5"/>
      <c r="E457" s="53"/>
      <c r="F457" s="52"/>
      <c r="G457" s="52">
        <v>10.7</v>
      </c>
      <c r="H457" s="52">
        <v>3</v>
      </c>
      <c r="I457" s="86">
        <f t="shared" si="3"/>
        <v>32.1</v>
      </c>
      <c r="J457" s="74" t="s">
        <v>479</v>
      </c>
    </row>
    <row r="458" spans="1:10">
      <c r="A458" s="14"/>
      <c r="B458" s="61"/>
      <c r="C458" s="62"/>
      <c r="D458" s="5"/>
      <c r="E458" s="53"/>
      <c r="F458" s="52"/>
      <c r="G458" s="52"/>
      <c r="H458" s="81" t="s">
        <v>52</v>
      </c>
      <c r="I458" s="83">
        <f>SUM(I443:I457)</f>
        <v>578.19000000000005</v>
      </c>
      <c r="J458" s="74"/>
    </row>
    <row r="459" spans="1:10">
      <c r="A459" s="14"/>
      <c r="B459" s="61"/>
      <c r="C459" s="62"/>
      <c r="D459" s="5"/>
      <c r="E459" s="53"/>
      <c r="F459" s="52"/>
      <c r="G459" s="52"/>
      <c r="H459" s="52"/>
      <c r="I459" s="53"/>
      <c r="J459" s="74"/>
    </row>
    <row r="460" spans="1:10" ht="72.5">
      <c r="A460" s="14" t="s">
        <v>222</v>
      </c>
      <c r="B460" s="61" t="s">
        <v>68</v>
      </c>
      <c r="C460" s="62">
        <v>87794</v>
      </c>
      <c r="D460" s="5" t="s">
        <v>115</v>
      </c>
      <c r="E460" s="53"/>
      <c r="F460" s="52"/>
      <c r="G460" s="52" t="s">
        <v>295</v>
      </c>
      <c r="H460" s="52" t="s">
        <v>157</v>
      </c>
      <c r="I460" s="53" t="s">
        <v>66</v>
      </c>
      <c r="J460" s="74"/>
    </row>
    <row r="461" spans="1:10">
      <c r="A461" s="14"/>
      <c r="B461" s="61"/>
      <c r="C461" s="62"/>
      <c r="D461" s="8"/>
      <c r="E461" s="53"/>
      <c r="F461" s="52"/>
      <c r="G461" s="52">
        <v>14.24</v>
      </c>
      <c r="H461" s="52">
        <v>3</v>
      </c>
      <c r="I461" s="52">
        <f>ROUND(H461*G461,2)</f>
        <v>42.72</v>
      </c>
      <c r="J461" s="74" t="s">
        <v>411</v>
      </c>
    </row>
    <row r="462" spans="1:10">
      <c r="A462" s="14"/>
      <c r="B462" s="61"/>
      <c r="C462" s="62"/>
      <c r="D462" s="8"/>
      <c r="E462" s="53"/>
      <c r="F462" s="52"/>
      <c r="G462" s="52">
        <v>21.4</v>
      </c>
      <c r="H462" s="52">
        <v>3</v>
      </c>
      <c r="I462" s="52">
        <f>ROUND(H462*G462,2)</f>
        <v>64.2</v>
      </c>
      <c r="J462" s="74" t="s">
        <v>344</v>
      </c>
    </row>
    <row r="463" spans="1:10">
      <c r="A463" s="14"/>
      <c r="B463" s="61"/>
      <c r="C463" s="62"/>
      <c r="D463" s="8"/>
      <c r="E463" s="53"/>
      <c r="F463" s="52"/>
      <c r="G463" s="52">
        <v>27.6</v>
      </c>
      <c r="H463" s="52">
        <v>3</v>
      </c>
      <c r="I463" s="52">
        <f t="shared" ref="I463:I473" si="4">ROUND(H463*G463,2)</f>
        <v>82.8</v>
      </c>
      <c r="J463" s="74" t="s">
        <v>346</v>
      </c>
    </row>
    <row r="464" spans="1:10">
      <c r="A464" s="14"/>
      <c r="B464" s="61"/>
      <c r="C464" s="62"/>
      <c r="D464" s="8"/>
      <c r="E464" s="53"/>
      <c r="F464" s="52"/>
      <c r="G464" s="52">
        <v>7.62</v>
      </c>
      <c r="H464" s="52">
        <v>3</v>
      </c>
      <c r="I464" s="52">
        <f t="shared" si="4"/>
        <v>22.86</v>
      </c>
      <c r="J464" s="74" t="s">
        <v>410</v>
      </c>
    </row>
    <row r="465" spans="1:10">
      <c r="A465" s="14"/>
      <c r="B465" s="61"/>
      <c r="C465" s="62"/>
      <c r="D465" s="8"/>
      <c r="E465" s="53"/>
      <c r="F465" s="52"/>
      <c r="G465" s="52">
        <v>6.3</v>
      </c>
      <c r="H465" s="52">
        <v>3</v>
      </c>
      <c r="I465" s="52">
        <f t="shared" si="4"/>
        <v>18.899999999999999</v>
      </c>
      <c r="J465" s="74" t="s">
        <v>359</v>
      </c>
    </row>
    <row r="466" spans="1:10">
      <c r="A466" s="14"/>
      <c r="B466" s="61"/>
      <c r="C466" s="62"/>
      <c r="D466" s="8"/>
      <c r="E466" s="53"/>
      <c r="F466" s="52"/>
      <c r="G466" s="52">
        <v>4</v>
      </c>
      <c r="H466" s="52">
        <v>3</v>
      </c>
      <c r="I466" s="52">
        <f t="shared" si="4"/>
        <v>12</v>
      </c>
      <c r="J466" s="74" t="s">
        <v>348</v>
      </c>
    </row>
    <row r="467" spans="1:10">
      <c r="A467" s="14"/>
      <c r="B467" s="61"/>
      <c r="C467" s="62"/>
      <c r="D467" s="8"/>
      <c r="E467" s="53"/>
      <c r="F467" s="52"/>
      <c r="G467" s="52">
        <v>4</v>
      </c>
      <c r="H467" s="52">
        <v>3</v>
      </c>
      <c r="I467" s="52">
        <f t="shared" si="4"/>
        <v>12</v>
      </c>
      <c r="J467" s="74" t="s">
        <v>349</v>
      </c>
    </row>
    <row r="468" spans="1:10">
      <c r="A468" s="14"/>
      <c r="B468" s="61"/>
      <c r="C468" s="62"/>
      <c r="D468" s="8"/>
      <c r="E468" s="53"/>
      <c r="F468" s="52"/>
      <c r="G468" s="52">
        <v>4</v>
      </c>
      <c r="H468" s="52">
        <v>3</v>
      </c>
      <c r="I468" s="52">
        <f t="shared" si="4"/>
        <v>12</v>
      </c>
      <c r="J468" s="74" t="s">
        <v>350</v>
      </c>
    </row>
    <row r="469" spans="1:10">
      <c r="A469" s="14"/>
      <c r="B469" s="61"/>
      <c r="C469" s="62"/>
      <c r="D469" s="8"/>
      <c r="E469" s="53"/>
      <c r="F469" s="52"/>
      <c r="G469" s="52">
        <v>9.65</v>
      </c>
      <c r="H469" s="52">
        <v>3</v>
      </c>
      <c r="I469" s="52">
        <f t="shared" si="4"/>
        <v>28.95</v>
      </c>
      <c r="J469" s="74" t="s">
        <v>351</v>
      </c>
    </row>
    <row r="470" spans="1:10">
      <c r="A470" s="14"/>
      <c r="B470" s="61"/>
      <c r="C470" s="62"/>
      <c r="D470" s="8"/>
      <c r="E470" s="53"/>
      <c r="F470" s="52"/>
      <c r="G470" s="52">
        <v>14.3</v>
      </c>
      <c r="H470" s="52">
        <v>3</v>
      </c>
      <c r="I470" s="52">
        <f t="shared" si="4"/>
        <v>42.9</v>
      </c>
      <c r="J470" s="74" t="s">
        <v>274</v>
      </c>
    </row>
    <row r="471" spans="1:10">
      <c r="A471" s="14"/>
      <c r="B471" s="61"/>
      <c r="C471" s="62"/>
      <c r="D471" s="8"/>
      <c r="E471" s="53"/>
      <c r="F471" s="52"/>
      <c r="G471" s="52">
        <v>7.1</v>
      </c>
      <c r="H471" s="52">
        <v>3</v>
      </c>
      <c r="I471" s="52">
        <f t="shared" si="4"/>
        <v>21.3</v>
      </c>
      <c r="J471" s="74" t="s">
        <v>352</v>
      </c>
    </row>
    <row r="472" spans="1:10">
      <c r="A472" s="14"/>
      <c r="B472" s="61"/>
      <c r="C472" s="62"/>
      <c r="D472" s="8"/>
      <c r="E472" s="53"/>
      <c r="F472" s="52"/>
      <c r="G472" s="52">
        <v>24.7</v>
      </c>
      <c r="H472" s="52">
        <v>3</v>
      </c>
      <c r="I472" s="52">
        <f t="shared" si="4"/>
        <v>74.099999999999994</v>
      </c>
      <c r="J472" s="74" t="s">
        <v>402</v>
      </c>
    </row>
    <row r="473" spans="1:10">
      <c r="A473" s="14"/>
      <c r="B473" s="61"/>
      <c r="C473" s="62"/>
      <c r="D473" s="8"/>
      <c r="E473" s="53"/>
      <c r="F473" s="52"/>
      <c r="G473" s="70">
        <v>6.9</v>
      </c>
      <c r="H473" s="70">
        <v>3</v>
      </c>
      <c r="I473" s="86">
        <f t="shared" si="4"/>
        <v>20.7</v>
      </c>
      <c r="J473" s="75" t="s">
        <v>474</v>
      </c>
    </row>
    <row r="474" spans="1:10">
      <c r="A474" s="14"/>
      <c r="B474" s="61"/>
      <c r="C474" s="62"/>
      <c r="D474" s="8"/>
      <c r="E474" s="53"/>
      <c r="F474" s="52"/>
      <c r="G474" s="52"/>
      <c r="H474" s="52"/>
      <c r="I474" s="53">
        <v>90.66</v>
      </c>
      <c r="J474" s="74" t="s">
        <v>290</v>
      </c>
    </row>
    <row r="475" spans="1:10">
      <c r="A475" s="14"/>
      <c r="B475" s="61"/>
      <c r="C475" s="62"/>
      <c r="D475" s="8"/>
      <c r="E475" s="53"/>
      <c r="F475" s="52"/>
      <c r="G475" s="52">
        <v>10.7</v>
      </c>
      <c r="H475" s="52">
        <v>3</v>
      </c>
      <c r="I475" s="86">
        <f t="shared" ref="I475" si="5">ROUND(H475*G475,2)</f>
        <v>32.1</v>
      </c>
      <c r="J475" s="74" t="s">
        <v>479</v>
      </c>
    </row>
    <row r="476" spans="1:10">
      <c r="A476" s="14"/>
      <c r="B476" s="61"/>
      <c r="C476" s="62"/>
      <c r="D476" s="8"/>
      <c r="E476" s="53"/>
      <c r="F476" s="52"/>
      <c r="G476" s="52"/>
      <c r="H476" s="81" t="s">
        <v>52</v>
      </c>
      <c r="I476" s="83">
        <f>SUM(I461:I475)</f>
        <v>578.19000000000005</v>
      </c>
      <c r="J476" s="74"/>
    </row>
    <row r="477" spans="1:10">
      <c r="A477" s="14"/>
      <c r="B477" s="61"/>
      <c r="C477" s="62"/>
      <c r="D477" s="8"/>
      <c r="E477" s="53"/>
      <c r="F477" s="52"/>
      <c r="G477" s="52"/>
      <c r="H477" s="52"/>
      <c r="I477" s="53"/>
      <c r="J477" s="74"/>
    </row>
    <row r="478" spans="1:10" ht="72.5">
      <c r="A478" s="14" t="s">
        <v>223</v>
      </c>
      <c r="B478" s="61" t="s">
        <v>68</v>
      </c>
      <c r="C478" s="62">
        <v>87273</v>
      </c>
      <c r="D478" s="8" t="s">
        <v>116</v>
      </c>
      <c r="E478" s="53"/>
      <c r="F478" s="52"/>
      <c r="G478" s="52" t="s">
        <v>295</v>
      </c>
      <c r="H478" s="52" t="s">
        <v>157</v>
      </c>
      <c r="I478" s="53" t="s">
        <v>66</v>
      </c>
      <c r="J478" s="74"/>
    </row>
    <row r="479" spans="1:10">
      <c r="A479" s="14"/>
      <c r="B479" s="61"/>
      <c r="C479" s="62"/>
      <c r="D479" s="8"/>
      <c r="E479" s="53"/>
      <c r="F479" s="70"/>
      <c r="G479" s="70">
        <v>7.04</v>
      </c>
      <c r="H479" s="70">
        <v>3</v>
      </c>
      <c r="I479" s="52">
        <f t="shared" ref="I479:I480" si="6">ROUND(H479*G479,2)</f>
        <v>21.12</v>
      </c>
      <c r="J479" s="75" t="s">
        <v>412</v>
      </c>
    </row>
    <row r="480" spans="1:10">
      <c r="A480" s="14"/>
      <c r="B480" s="61"/>
      <c r="C480" s="62"/>
      <c r="D480" s="8"/>
      <c r="E480" s="53"/>
      <c r="F480" s="70"/>
      <c r="G480" s="70">
        <v>7.04</v>
      </c>
      <c r="H480" s="70">
        <v>3</v>
      </c>
      <c r="I480" s="52">
        <f t="shared" si="6"/>
        <v>21.12</v>
      </c>
      <c r="J480" s="75" t="s">
        <v>413</v>
      </c>
    </row>
    <row r="481" spans="1:10">
      <c r="A481" s="14"/>
      <c r="B481" s="61"/>
      <c r="C481" s="62"/>
      <c r="D481" s="8"/>
      <c r="E481" s="53"/>
      <c r="F481" s="70"/>
      <c r="G481" s="70">
        <v>8.44</v>
      </c>
      <c r="H481" s="70">
        <v>3</v>
      </c>
      <c r="I481" s="52">
        <f t="shared" ref="I481:I486" si="7">ROUND(H481*G481,2)</f>
        <v>25.32</v>
      </c>
      <c r="J481" s="75" t="s">
        <v>345</v>
      </c>
    </row>
    <row r="482" spans="1:10">
      <c r="A482" s="14"/>
      <c r="B482" s="61"/>
      <c r="C482" s="62"/>
      <c r="D482" s="8"/>
      <c r="E482" s="53"/>
      <c r="F482" s="70"/>
      <c r="G482" s="70">
        <v>8.4600000000000009</v>
      </c>
      <c r="H482" s="70">
        <v>3</v>
      </c>
      <c r="I482" s="52">
        <f t="shared" si="7"/>
        <v>25.38</v>
      </c>
      <c r="J482" s="75" t="s">
        <v>359</v>
      </c>
    </row>
    <row r="483" spans="1:10">
      <c r="A483" s="14"/>
      <c r="B483" s="61"/>
      <c r="C483" s="62"/>
      <c r="D483" s="8"/>
      <c r="E483" s="53"/>
      <c r="F483" s="70"/>
      <c r="G483" s="70">
        <v>4.7</v>
      </c>
      <c r="H483" s="70">
        <v>3</v>
      </c>
      <c r="I483" s="52">
        <f t="shared" si="7"/>
        <v>14.1</v>
      </c>
      <c r="J483" s="75" t="s">
        <v>348</v>
      </c>
    </row>
    <row r="484" spans="1:10">
      <c r="A484" s="14"/>
      <c r="B484" s="61"/>
      <c r="C484" s="62"/>
      <c r="D484" s="8"/>
      <c r="E484" s="53"/>
      <c r="F484" s="70"/>
      <c r="G484" s="70">
        <v>18.3</v>
      </c>
      <c r="H484" s="70">
        <v>3</v>
      </c>
      <c r="I484" s="52">
        <f t="shared" si="7"/>
        <v>54.9</v>
      </c>
      <c r="J484" s="75" t="s">
        <v>274</v>
      </c>
    </row>
    <row r="485" spans="1:10">
      <c r="A485" s="14"/>
      <c r="B485" s="61"/>
      <c r="C485" s="62"/>
      <c r="D485" s="8"/>
      <c r="E485" s="53"/>
      <c r="F485" s="70"/>
      <c r="G485" s="70">
        <v>14.14</v>
      </c>
      <c r="H485" s="70">
        <v>3</v>
      </c>
      <c r="I485" s="52">
        <f t="shared" si="7"/>
        <v>42.42</v>
      </c>
      <c r="J485" s="75" t="s">
        <v>352</v>
      </c>
    </row>
    <row r="486" spans="1:10">
      <c r="A486" s="14"/>
      <c r="B486" s="61"/>
      <c r="C486" s="62"/>
      <c r="D486" s="8"/>
      <c r="E486" s="53"/>
      <c r="F486" s="70"/>
      <c r="G486" s="70">
        <v>6.9</v>
      </c>
      <c r="H486" s="70">
        <v>3</v>
      </c>
      <c r="I486" s="86">
        <f t="shared" si="7"/>
        <v>20.7</v>
      </c>
      <c r="J486" s="75" t="s">
        <v>474</v>
      </c>
    </row>
    <row r="487" spans="1:10">
      <c r="A487" s="14"/>
      <c r="B487" s="61"/>
      <c r="C487" s="62"/>
      <c r="D487" s="8"/>
      <c r="E487" s="53"/>
      <c r="F487" s="70"/>
      <c r="G487" s="70"/>
      <c r="H487" s="80" t="s">
        <v>52</v>
      </c>
      <c r="I487" s="92">
        <f>SUM(I479:I486)</f>
        <v>225.06</v>
      </c>
      <c r="J487" s="75"/>
    </row>
    <row r="488" spans="1:10">
      <c r="A488" s="14"/>
      <c r="B488" s="61"/>
      <c r="C488" s="62"/>
      <c r="D488" s="8"/>
      <c r="E488" s="53"/>
      <c r="F488" s="70"/>
      <c r="G488" s="70"/>
      <c r="H488" s="80"/>
      <c r="I488" s="92"/>
      <c r="J488" s="75"/>
    </row>
    <row r="489" spans="1:10" ht="29">
      <c r="A489" s="14" t="s">
        <v>432</v>
      </c>
      <c r="B489" s="61" t="s">
        <v>68</v>
      </c>
      <c r="C489" s="62">
        <v>96109</v>
      </c>
      <c r="D489" s="8" t="s">
        <v>431</v>
      </c>
      <c r="E489" s="53"/>
      <c r="F489" s="70"/>
      <c r="G489" s="70"/>
      <c r="H489" s="80"/>
      <c r="I489" s="86" t="s">
        <v>66</v>
      </c>
      <c r="J489" s="75"/>
    </row>
    <row r="490" spans="1:10">
      <c r="A490" s="14"/>
      <c r="B490" s="61"/>
      <c r="C490" s="62"/>
      <c r="D490" s="8"/>
      <c r="E490" s="53"/>
      <c r="F490" s="70"/>
      <c r="G490" s="70"/>
      <c r="H490" s="80"/>
      <c r="I490" s="86">
        <v>16.68</v>
      </c>
      <c r="J490" s="74" t="s">
        <v>265</v>
      </c>
    </row>
    <row r="491" spans="1:10">
      <c r="A491" s="14"/>
      <c r="B491" s="61"/>
      <c r="C491" s="62"/>
      <c r="D491" s="8"/>
      <c r="E491" s="53"/>
      <c r="F491" s="70"/>
      <c r="G491" s="70"/>
      <c r="H491" s="80"/>
      <c r="I491" s="86">
        <v>10.93</v>
      </c>
      <c r="J491" s="74" t="s">
        <v>266</v>
      </c>
    </row>
    <row r="492" spans="1:10">
      <c r="A492" s="14"/>
      <c r="B492" s="61"/>
      <c r="C492" s="62"/>
      <c r="D492" s="8"/>
      <c r="E492" s="53"/>
      <c r="F492" s="70"/>
      <c r="G492" s="70"/>
      <c r="H492" s="80"/>
      <c r="I492" s="86">
        <v>10.73</v>
      </c>
      <c r="J492" s="74" t="s">
        <v>267</v>
      </c>
    </row>
    <row r="493" spans="1:10">
      <c r="A493" s="14"/>
      <c r="B493" s="61"/>
      <c r="C493" s="62"/>
      <c r="D493" s="8"/>
      <c r="E493" s="53"/>
      <c r="F493" s="70"/>
      <c r="G493" s="70"/>
      <c r="H493" s="80"/>
      <c r="I493" s="86">
        <v>10.93</v>
      </c>
      <c r="J493" s="74" t="s">
        <v>268</v>
      </c>
    </row>
    <row r="494" spans="1:10">
      <c r="A494" s="14"/>
      <c r="B494" s="61"/>
      <c r="C494" s="62"/>
      <c r="D494" s="8"/>
      <c r="E494" s="53"/>
      <c r="F494" s="70"/>
      <c r="G494" s="70"/>
      <c r="H494" s="80"/>
      <c r="I494" s="86">
        <v>16.5</v>
      </c>
      <c r="J494" s="74" t="s">
        <v>269</v>
      </c>
    </row>
    <row r="495" spans="1:10">
      <c r="A495" s="14"/>
      <c r="B495" s="61"/>
      <c r="C495" s="62"/>
      <c r="D495" s="8"/>
      <c r="E495" s="53"/>
      <c r="F495" s="70"/>
      <c r="G495" s="70"/>
      <c r="H495" s="80"/>
      <c r="I495" s="86">
        <v>29.15</v>
      </c>
      <c r="J495" s="74" t="s">
        <v>270</v>
      </c>
    </row>
    <row r="496" spans="1:10">
      <c r="A496" s="14"/>
      <c r="B496" s="61"/>
      <c r="C496" s="62"/>
      <c r="D496" s="8"/>
      <c r="E496" s="53"/>
      <c r="F496" s="70"/>
      <c r="G496" s="70"/>
      <c r="H496" s="80"/>
      <c r="I496" s="86">
        <v>8.73</v>
      </c>
      <c r="J496" s="74" t="s">
        <v>337</v>
      </c>
    </row>
    <row r="497" spans="1:12">
      <c r="A497" s="14"/>
      <c r="B497" s="61"/>
      <c r="C497" s="62"/>
      <c r="D497" s="8"/>
      <c r="E497" s="53"/>
      <c r="F497" s="70"/>
      <c r="G497" s="70"/>
      <c r="H497" s="80"/>
      <c r="I497" s="86">
        <v>33.53</v>
      </c>
      <c r="J497" s="74" t="s">
        <v>434</v>
      </c>
    </row>
    <row r="498" spans="1:12">
      <c r="A498" s="14"/>
      <c r="B498" s="61"/>
      <c r="C498" s="62"/>
      <c r="D498" s="8"/>
      <c r="E498" s="53"/>
      <c r="F498" s="70"/>
      <c r="G498" s="70"/>
      <c r="H498" s="80"/>
      <c r="I498" s="86">
        <v>26.74</v>
      </c>
      <c r="J498" s="109" t="s">
        <v>344</v>
      </c>
    </row>
    <row r="499" spans="1:12">
      <c r="A499" s="14"/>
      <c r="B499" s="61"/>
      <c r="C499" s="62"/>
      <c r="D499" s="8"/>
      <c r="E499" s="53"/>
      <c r="F499" s="70"/>
      <c r="G499" s="70"/>
      <c r="H499" s="80"/>
      <c r="I499" s="86">
        <v>47.6</v>
      </c>
      <c r="J499" s="109" t="s">
        <v>346</v>
      </c>
    </row>
    <row r="500" spans="1:12" ht="43.5">
      <c r="A500" s="14"/>
      <c r="B500" s="61"/>
      <c r="C500" s="62"/>
      <c r="D500" s="8"/>
      <c r="E500" s="53"/>
      <c r="F500" s="70"/>
      <c r="G500" s="70"/>
      <c r="H500" s="80"/>
      <c r="I500" s="86">
        <f>73.15</f>
        <v>73.150000000000006</v>
      </c>
      <c r="J500" s="133" t="s">
        <v>505</v>
      </c>
      <c r="L500" s="158"/>
    </row>
    <row r="501" spans="1:12">
      <c r="A501" s="14"/>
      <c r="B501" s="61"/>
      <c r="C501" s="62"/>
      <c r="D501" s="8"/>
      <c r="E501" s="53"/>
      <c r="F501" s="70"/>
      <c r="G501" s="70"/>
      <c r="H501" s="80"/>
      <c r="I501" s="86">
        <v>80.73</v>
      </c>
      <c r="J501" s="134" t="s">
        <v>278</v>
      </c>
    </row>
    <row r="502" spans="1:12">
      <c r="A502" s="14"/>
      <c r="B502" s="61"/>
      <c r="C502" s="62"/>
      <c r="D502" s="8"/>
      <c r="E502" s="53"/>
      <c r="F502" s="70"/>
      <c r="G502" s="70"/>
      <c r="H502" s="80" t="s">
        <v>52</v>
      </c>
      <c r="I502" s="92">
        <f>SUM(I490:I501)</f>
        <v>365.40000000000003</v>
      </c>
      <c r="J502" s="75"/>
    </row>
    <row r="503" spans="1:12">
      <c r="A503" s="14"/>
      <c r="B503" s="61"/>
      <c r="C503" s="62"/>
      <c r="D503" s="8"/>
      <c r="E503" s="53"/>
      <c r="F503" s="70"/>
      <c r="G503" s="70"/>
      <c r="H503" s="80"/>
      <c r="I503" s="86"/>
      <c r="J503" s="75"/>
    </row>
    <row r="504" spans="1:12" ht="58">
      <c r="A504" s="135" t="s">
        <v>433</v>
      </c>
      <c r="B504" s="136" t="s">
        <v>68</v>
      </c>
      <c r="C504" s="143">
        <v>96111</v>
      </c>
      <c r="D504" s="138" t="str">
        <f>'ORÇ. TOMADOR'!D98</f>
        <v>TRAMA DE AÇO COMPOSTA POR RIPAS PARA TELHADOS DE ATÉ 2 ÁGUAS PARA TELHA DE ENCAIXE DE CERÂMICA OU DE CONCRETO, INCLUSO TRANSPORTE VERTICAL.AF_07/2019</v>
      </c>
      <c r="E504" s="129"/>
      <c r="F504" s="130"/>
      <c r="G504" s="130"/>
      <c r="H504" s="131"/>
      <c r="I504" s="145" t="s">
        <v>66</v>
      </c>
      <c r="J504" s="133" t="s">
        <v>464</v>
      </c>
    </row>
    <row r="505" spans="1:12" ht="43.5">
      <c r="A505" s="125"/>
      <c r="B505" s="126"/>
      <c r="C505" s="127"/>
      <c r="D505" s="128"/>
      <c r="E505" s="129"/>
      <c r="F505" s="130"/>
      <c r="G505" s="130"/>
      <c r="H505" s="131"/>
      <c r="I505" s="86">
        <f>73.15</f>
        <v>73.150000000000006</v>
      </c>
      <c r="J505" s="133" t="s">
        <v>505</v>
      </c>
    </row>
    <row r="506" spans="1:12">
      <c r="A506" s="125"/>
      <c r="B506" s="126"/>
      <c r="C506" s="127"/>
      <c r="D506" s="128"/>
      <c r="E506" s="129"/>
      <c r="F506" s="130"/>
      <c r="G506" s="130"/>
      <c r="H506" s="131"/>
      <c r="I506" s="145">
        <v>80.73</v>
      </c>
      <c r="J506" s="134" t="s">
        <v>278</v>
      </c>
    </row>
    <row r="507" spans="1:12">
      <c r="A507" s="125"/>
      <c r="B507" s="126"/>
      <c r="C507" s="127"/>
      <c r="D507" s="128"/>
      <c r="E507" s="129"/>
      <c r="F507" s="130"/>
      <c r="G507" s="130"/>
      <c r="H507" s="146" t="s">
        <v>52</v>
      </c>
      <c r="I507" s="144">
        <f>SUM(I505:I506)</f>
        <v>153.88</v>
      </c>
      <c r="J507" s="132"/>
    </row>
    <row r="508" spans="1:12">
      <c r="A508" s="14"/>
      <c r="B508" s="61"/>
      <c r="C508" s="62"/>
      <c r="D508" s="8"/>
      <c r="E508" s="53"/>
      <c r="F508" s="70"/>
      <c r="G508" s="70"/>
      <c r="H508" s="80"/>
      <c r="I508" s="92"/>
      <c r="J508" s="75"/>
    </row>
    <row r="509" spans="1:12">
      <c r="A509" s="13">
        <v>11</v>
      </c>
      <c r="B509" s="60"/>
      <c r="C509" s="63"/>
      <c r="D509" s="6" t="s">
        <v>18</v>
      </c>
      <c r="E509" s="54"/>
      <c r="F509" s="54"/>
      <c r="G509" s="54"/>
      <c r="H509" s="54"/>
      <c r="I509" s="54"/>
      <c r="J509" s="108"/>
    </row>
    <row r="510" spans="1:12" ht="101.5">
      <c r="A510" s="14" t="s">
        <v>224</v>
      </c>
      <c r="B510" s="61" t="s">
        <v>68</v>
      </c>
      <c r="C510" s="61">
        <v>90843</v>
      </c>
      <c r="D510" s="5" t="s">
        <v>151</v>
      </c>
      <c r="E510" s="52"/>
      <c r="F510" s="52"/>
      <c r="G510" s="52"/>
      <c r="H510" s="52"/>
      <c r="I510" s="52" t="s">
        <v>139</v>
      </c>
      <c r="J510" s="74"/>
    </row>
    <row r="511" spans="1:12">
      <c r="A511" s="14"/>
      <c r="B511" s="61"/>
      <c r="C511" s="61"/>
      <c r="D511" s="5"/>
      <c r="E511" s="52"/>
      <c r="F511" s="52"/>
      <c r="G511" s="52"/>
      <c r="H511" s="52"/>
      <c r="I511" s="52">
        <v>28</v>
      </c>
      <c r="J511" s="74" t="s">
        <v>439</v>
      </c>
    </row>
    <row r="512" spans="1:12">
      <c r="A512" s="14"/>
      <c r="B512" s="61"/>
      <c r="C512" s="61"/>
      <c r="D512" s="5"/>
      <c r="E512" s="52"/>
      <c r="F512" s="52"/>
      <c r="G512" s="52"/>
      <c r="H512" s="81" t="s">
        <v>52</v>
      </c>
      <c r="I512" s="81">
        <f>SUM(I511)</f>
        <v>28</v>
      </c>
      <c r="J512" s="74"/>
    </row>
    <row r="513" spans="1:10">
      <c r="A513" s="14"/>
      <c r="B513" s="61"/>
      <c r="C513" s="61"/>
      <c r="D513" s="5"/>
      <c r="E513" s="52"/>
      <c r="F513" s="52"/>
      <c r="G513" s="52"/>
      <c r="H513" s="52"/>
      <c r="I513" s="52"/>
      <c r="J513" s="74"/>
    </row>
    <row r="514" spans="1:10" ht="58">
      <c r="A514" s="14" t="s">
        <v>225</v>
      </c>
      <c r="B514" s="61" t="s">
        <v>68</v>
      </c>
      <c r="C514" s="61">
        <v>91341</v>
      </c>
      <c r="D514" s="5" t="s">
        <v>250</v>
      </c>
      <c r="E514" s="52"/>
      <c r="F514" s="52"/>
      <c r="G514" s="52" t="s">
        <v>36</v>
      </c>
      <c r="H514" s="52" t="s">
        <v>157</v>
      </c>
      <c r="I514" s="52" t="s">
        <v>66</v>
      </c>
      <c r="J514" s="74"/>
    </row>
    <row r="515" spans="1:10">
      <c r="A515" s="14"/>
      <c r="B515" s="61"/>
      <c r="C515" s="61"/>
      <c r="D515" s="5"/>
      <c r="E515" s="52"/>
      <c r="F515" s="52"/>
      <c r="G515" s="52">
        <v>0.7</v>
      </c>
      <c r="H515" s="52">
        <v>2.1</v>
      </c>
      <c r="I515" s="52">
        <f t="shared" ref="I515:I517" si="8">ROUND(H515*G515,2)</f>
        <v>1.47</v>
      </c>
      <c r="J515" s="74" t="s">
        <v>348</v>
      </c>
    </row>
    <row r="516" spans="1:10">
      <c r="A516" s="14"/>
      <c r="B516" s="61"/>
      <c r="C516" s="61"/>
      <c r="D516" s="5"/>
      <c r="E516" s="52"/>
      <c r="F516" s="52"/>
      <c r="G516" s="52">
        <v>0.7</v>
      </c>
      <c r="H516" s="52">
        <v>2.1</v>
      </c>
      <c r="I516" s="52">
        <f t="shared" si="8"/>
        <v>1.47</v>
      </c>
      <c r="J516" s="74" t="s">
        <v>349</v>
      </c>
    </row>
    <row r="517" spans="1:10">
      <c r="A517" s="14"/>
      <c r="B517" s="61"/>
      <c r="C517" s="61"/>
      <c r="D517" s="5"/>
      <c r="E517" s="52"/>
      <c r="F517" s="52"/>
      <c r="G517" s="52">
        <v>0.7</v>
      </c>
      <c r="H517" s="52">
        <v>2.1</v>
      </c>
      <c r="I517" s="52">
        <f t="shared" si="8"/>
        <v>1.47</v>
      </c>
      <c r="J517" s="74" t="s">
        <v>350</v>
      </c>
    </row>
    <row r="518" spans="1:10">
      <c r="A518" s="14"/>
      <c r="B518" s="61"/>
      <c r="C518" s="61"/>
      <c r="D518" s="5"/>
      <c r="E518" s="52"/>
      <c r="F518" s="52"/>
      <c r="G518" s="52"/>
      <c r="H518" s="81" t="s">
        <v>438</v>
      </c>
      <c r="I518" s="81">
        <f>SUM(I515:I517)</f>
        <v>4.41</v>
      </c>
      <c r="J518" s="74"/>
    </row>
    <row r="519" spans="1:10">
      <c r="A519" s="14"/>
      <c r="B519" s="61"/>
      <c r="C519" s="61"/>
      <c r="D519" s="5"/>
      <c r="E519" s="52"/>
      <c r="F519" s="52"/>
      <c r="G519" s="52"/>
      <c r="H519" s="52"/>
      <c r="I519" s="52"/>
      <c r="J519" s="74"/>
    </row>
    <row r="520" spans="1:10" ht="87">
      <c r="A520" s="14" t="s">
        <v>226</v>
      </c>
      <c r="B520" s="61" t="s">
        <v>68</v>
      </c>
      <c r="C520" s="61">
        <v>94573</v>
      </c>
      <c r="D520" s="5" t="s">
        <v>118</v>
      </c>
      <c r="E520" s="52"/>
      <c r="F520" s="52" t="s">
        <v>5</v>
      </c>
      <c r="G520" s="52" t="s">
        <v>36</v>
      </c>
      <c r="H520" s="52" t="s">
        <v>157</v>
      </c>
      <c r="I520" s="52" t="s">
        <v>66</v>
      </c>
      <c r="J520" s="74"/>
    </row>
    <row r="521" spans="1:10">
      <c r="A521" s="14"/>
      <c r="B521" s="61"/>
      <c r="C521" s="61"/>
      <c r="D521" s="5"/>
      <c r="E521" s="52"/>
      <c r="F521" s="52">
        <v>2</v>
      </c>
      <c r="G521" s="52">
        <v>1.5</v>
      </c>
      <c r="H521" s="52">
        <v>1.2</v>
      </c>
      <c r="I521" s="52">
        <f>ROUND(H521*G521*F521,2)</f>
        <v>3.6</v>
      </c>
      <c r="J521" s="74" t="s">
        <v>404</v>
      </c>
    </row>
    <row r="522" spans="1:10">
      <c r="A522" s="14"/>
      <c r="B522" s="61"/>
      <c r="C522" s="61"/>
      <c r="D522" s="5"/>
      <c r="E522" s="52"/>
      <c r="F522" s="52">
        <v>1</v>
      </c>
      <c r="G522" s="52">
        <v>1.5</v>
      </c>
      <c r="H522" s="52">
        <v>1.2</v>
      </c>
      <c r="I522" s="52">
        <f t="shared" ref="I522:I536" si="9">ROUND(H522*G522*F522,2)</f>
        <v>1.8</v>
      </c>
      <c r="J522" s="74" t="s">
        <v>405</v>
      </c>
    </row>
    <row r="523" spans="1:10">
      <c r="A523" s="14"/>
      <c r="B523" s="61"/>
      <c r="C523" s="61"/>
      <c r="D523" s="5"/>
      <c r="E523" s="52"/>
      <c r="F523" s="52">
        <v>1</v>
      </c>
      <c r="G523" s="52">
        <v>1.5</v>
      </c>
      <c r="H523" s="52">
        <v>1.2</v>
      </c>
      <c r="I523" s="52">
        <f t="shared" si="9"/>
        <v>1.8</v>
      </c>
      <c r="J523" s="74" t="s">
        <v>406</v>
      </c>
    </row>
    <row r="524" spans="1:10">
      <c r="A524" s="14"/>
      <c r="B524" s="61"/>
      <c r="C524" s="61"/>
      <c r="D524" s="5"/>
      <c r="E524" s="52"/>
      <c r="F524" s="52">
        <v>1</v>
      </c>
      <c r="G524" s="52">
        <v>1.5</v>
      </c>
      <c r="H524" s="52">
        <v>1.2</v>
      </c>
      <c r="I524" s="52">
        <f t="shared" si="9"/>
        <v>1.8</v>
      </c>
      <c r="J524" s="74" t="s">
        <v>407</v>
      </c>
    </row>
    <row r="525" spans="1:10">
      <c r="A525" s="14"/>
      <c r="B525" s="61"/>
      <c r="C525" s="61"/>
      <c r="D525" s="5"/>
      <c r="E525" s="52"/>
      <c r="F525" s="52">
        <v>1</v>
      </c>
      <c r="G525" s="52">
        <v>1.5</v>
      </c>
      <c r="H525" s="52">
        <v>1.2</v>
      </c>
      <c r="I525" s="52">
        <f t="shared" si="9"/>
        <v>1.8</v>
      </c>
      <c r="J525" s="74" t="s">
        <v>409</v>
      </c>
    </row>
    <row r="526" spans="1:10">
      <c r="A526" s="14"/>
      <c r="B526" s="61"/>
      <c r="C526" s="61"/>
      <c r="D526" s="5"/>
      <c r="E526" s="52"/>
      <c r="F526" s="52">
        <v>3</v>
      </c>
      <c r="G526" s="52">
        <v>1.5</v>
      </c>
      <c r="H526" s="52">
        <v>1.2</v>
      </c>
      <c r="I526" s="52">
        <f t="shared" si="9"/>
        <v>5.4</v>
      </c>
      <c r="J526" s="74" t="s">
        <v>443</v>
      </c>
    </row>
    <row r="527" spans="1:10">
      <c r="A527" s="14"/>
      <c r="B527" s="61"/>
      <c r="C527" s="61"/>
      <c r="D527" s="5"/>
      <c r="E527" s="52"/>
      <c r="F527" s="52">
        <v>1</v>
      </c>
      <c r="G527" s="52">
        <v>1.5</v>
      </c>
      <c r="H527" s="52">
        <v>1.2</v>
      </c>
      <c r="I527" s="52">
        <f t="shared" si="9"/>
        <v>1.8</v>
      </c>
      <c r="J527" s="74" t="s">
        <v>265</v>
      </c>
    </row>
    <row r="528" spans="1:10">
      <c r="A528" s="14"/>
      <c r="B528" s="61"/>
      <c r="C528" s="61"/>
      <c r="D528" s="5"/>
      <c r="E528" s="52"/>
      <c r="F528" s="52">
        <v>1</v>
      </c>
      <c r="G528" s="52">
        <v>1.5</v>
      </c>
      <c r="H528" s="52">
        <v>1.2</v>
      </c>
      <c r="I528" s="52">
        <f t="shared" si="9"/>
        <v>1.8</v>
      </c>
      <c r="J528" s="74" t="s">
        <v>266</v>
      </c>
    </row>
    <row r="529" spans="1:10">
      <c r="A529" s="14"/>
      <c r="B529" s="61"/>
      <c r="C529" s="61"/>
      <c r="D529" s="5"/>
      <c r="E529" s="52"/>
      <c r="F529" s="52">
        <v>1</v>
      </c>
      <c r="G529" s="52">
        <v>1.5</v>
      </c>
      <c r="H529" s="52">
        <v>1.2</v>
      </c>
      <c r="I529" s="52">
        <f t="shared" si="9"/>
        <v>1.8</v>
      </c>
      <c r="J529" s="74" t="s">
        <v>267</v>
      </c>
    </row>
    <row r="530" spans="1:10">
      <c r="A530" s="14"/>
      <c r="B530" s="61"/>
      <c r="C530" s="61"/>
      <c r="D530" s="5"/>
      <c r="E530" s="52"/>
      <c r="F530" s="52">
        <v>1</v>
      </c>
      <c r="G530" s="52">
        <v>1.5</v>
      </c>
      <c r="H530" s="52">
        <v>1.2</v>
      </c>
      <c r="I530" s="52">
        <f t="shared" si="9"/>
        <v>1.8</v>
      </c>
      <c r="J530" s="74" t="s">
        <v>268</v>
      </c>
    </row>
    <row r="531" spans="1:10">
      <c r="A531" s="14"/>
      <c r="B531" s="61"/>
      <c r="C531" s="61"/>
      <c r="D531" s="5"/>
      <c r="E531" s="52"/>
      <c r="F531" s="52">
        <v>1</v>
      </c>
      <c r="G531" s="52">
        <v>1.5</v>
      </c>
      <c r="H531" s="52">
        <v>1.2</v>
      </c>
      <c r="I531" s="52">
        <f t="shared" si="9"/>
        <v>1.8</v>
      </c>
      <c r="J531" s="74" t="s">
        <v>269</v>
      </c>
    </row>
    <row r="532" spans="1:10">
      <c r="A532" s="14"/>
      <c r="B532" s="61"/>
      <c r="C532" s="61"/>
      <c r="D532" s="5"/>
      <c r="E532" s="52"/>
      <c r="F532" s="52">
        <v>1</v>
      </c>
      <c r="G532" s="52">
        <v>1.5</v>
      </c>
      <c r="H532" s="52">
        <v>1.2</v>
      </c>
      <c r="I532" s="52">
        <f t="shared" si="9"/>
        <v>1.8</v>
      </c>
      <c r="J532" s="74" t="s">
        <v>270</v>
      </c>
    </row>
    <row r="533" spans="1:10">
      <c r="A533" s="14"/>
      <c r="B533" s="61"/>
      <c r="C533" s="61"/>
      <c r="D533" s="5"/>
      <c r="E533" s="52"/>
      <c r="F533" s="52">
        <v>1</v>
      </c>
      <c r="G533" s="52">
        <v>1.5</v>
      </c>
      <c r="H533" s="52">
        <v>1.2</v>
      </c>
      <c r="I533" s="52">
        <f t="shared" si="9"/>
        <v>1.8</v>
      </c>
      <c r="J533" s="74" t="s">
        <v>421</v>
      </c>
    </row>
    <row r="534" spans="1:10">
      <c r="A534" s="14"/>
      <c r="B534" s="61"/>
      <c r="C534" s="61"/>
      <c r="D534" s="5"/>
      <c r="E534" s="52"/>
      <c r="F534" s="52">
        <v>2</v>
      </c>
      <c r="G534" s="52">
        <v>1.5</v>
      </c>
      <c r="H534" s="52">
        <v>1.2</v>
      </c>
      <c r="I534" s="52">
        <f t="shared" si="9"/>
        <v>3.6</v>
      </c>
      <c r="J534" s="109" t="s">
        <v>344</v>
      </c>
    </row>
    <row r="535" spans="1:10">
      <c r="A535" s="14"/>
      <c r="B535" s="61"/>
      <c r="C535" s="61"/>
      <c r="D535" s="5"/>
      <c r="E535" s="52"/>
      <c r="F535" s="52">
        <v>1</v>
      </c>
      <c r="G535" s="52">
        <v>1.5</v>
      </c>
      <c r="H535" s="52">
        <v>1.2</v>
      </c>
      <c r="I535" s="52">
        <f t="shared" si="9"/>
        <v>1.8</v>
      </c>
      <c r="J535" s="109" t="s">
        <v>346</v>
      </c>
    </row>
    <row r="536" spans="1:10">
      <c r="A536" s="14"/>
      <c r="B536" s="61"/>
      <c r="C536" s="61"/>
      <c r="D536" s="5"/>
      <c r="E536" s="52"/>
      <c r="F536" s="52">
        <v>2</v>
      </c>
      <c r="G536" s="52">
        <v>1.5</v>
      </c>
      <c r="H536" s="52">
        <v>1.2</v>
      </c>
      <c r="I536" s="52">
        <f t="shared" si="9"/>
        <v>3.6</v>
      </c>
      <c r="J536" s="74" t="s">
        <v>425</v>
      </c>
    </row>
    <row r="537" spans="1:10" ht="11.25" customHeight="1">
      <c r="A537" s="14"/>
      <c r="B537" s="61"/>
      <c r="C537" s="61"/>
      <c r="D537" s="5"/>
      <c r="E537" s="52"/>
      <c r="F537" s="52">
        <v>1</v>
      </c>
      <c r="G537" s="52">
        <v>1</v>
      </c>
      <c r="H537" s="52">
        <v>1</v>
      </c>
      <c r="I537" s="52">
        <f>ROUND(H537*G537*F537,2)</f>
        <v>1</v>
      </c>
      <c r="J537" s="74" t="s">
        <v>337</v>
      </c>
    </row>
    <row r="538" spans="1:10">
      <c r="A538" s="14"/>
      <c r="B538" s="61"/>
      <c r="C538" s="61"/>
      <c r="D538" s="5"/>
      <c r="E538" s="52"/>
      <c r="F538" s="52">
        <v>2</v>
      </c>
      <c r="G538" s="52">
        <v>1</v>
      </c>
      <c r="H538" s="52">
        <v>1</v>
      </c>
      <c r="I538" s="52">
        <f>ROUND(H538*G538*F538,2)</f>
        <v>2</v>
      </c>
      <c r="J538" s="109" t="s">
        <v>274</v>
      </c>
    </row>
    <row r="539" spans="1:10">
      <c r="A539" s="14"/>
      <c r="B539" s="61"/>
      <c r="C539" s="61"/>
      <c r="D539" s="5"/>
      <c r="E539" s="52"/>
      <c r="F539" s="52">
        <v>3</v>
      </c>
      <c r="G539" s="52">
        <v>1.5</v>
      </c>
      <c r="H539" s="52">
        <v>1.2</v>
      </c>
      <c r="I539" s="52">
        <f>ROUND(H539*G539*F539,2)</f>
        <v>5.4</v>
      </c>
      <c r="J539" s="109" t="s">
        <v>473</v>
      </c>
    </row>
    <row r="540" spans="1:10">
      <c r="A540" s="14"/>
      <c r="B540" s="61"/>
      <c r="C540" s="61"/>
      <c r="D540" s="5"/>
      <c r="E540" s="52"/>
      <c r="F540" s="52"/>
      <c r="G540" s="52"/>
      <c r="H540" s="81" t="s">
        <v>52</v>
      </c>
      <c r="I540" s="81">
        <f>SUM(I521:I539)</f>
        <v>46.2</v>
      </c>
      <c r="J540" s="109"/>
    </row>
    <row r="541" spans="1:10">
      <c r="A541" s="14"/>
      <c r="B541" s="61"/>
      <c r="C541" s="61"/>
      <c r="D541" s="5"/>
      <c r="E541" s="52"/>
      <c r="F541" s="52"/>
      <c r="G541" s="52"/>
      <c r="H541" s="52"/>
      <c r="I541" s="52"/>
      <c r="J541" s="74"/>
    </row>
    <row r="542" spans="1:10">
      <c r="A542" s="14"/>
      <c r="B542" s="61"/>
      <c r="C542" s="61"/>
      <c r="D542" s="5"/>
      <c r="E542" s="52"/>
      <c r="F542" s="52"/>
      <c r="G542" s="52"/>
      <c r="H542" s="52"/>
      <c r="I542" s="52"/>
      <c r="J542" s="74"/>
    </row>
    <row r="543" spans="1:10">
      <c r="A543" s="14"/>
      <c r="B543" s="61"/>
      <c r="C543" s="61"/>
      <c r="D543" s="5"/>
      <c r="E543" s="52"/>
      <c r="F543" s="52"/>
      <c r="G543" s="52"/>
      <c r="H543" s="52"/>
      <c r="I543" s="52"/>
      <c r="J543" s="74"/>
    </row>
    <row r="544" spans="1:10">
      <c r="A544" s="14"/>
      <c r="B544" s="61"/>
      <c r="C544" s="61"/>
      <c r="D544" s="5"/>
      <c r="E544" s="52"/>
      <c r="F544" s="52"/>
      <c r="G544" s="52"/>
      <c r="H544" s="52"/>
      <c r="I544" s="52"/>
      <c r="J544" s="74"/>
    </row>
    <row r="545" spans="1:10" ht="58">
      <c r="A545" s="14" t="s">
        <v>251</v>
      </c>
      <c r="B545" s="61" t="s">
        <v>68</v>
      </c>
      <c r="C545" s="61">
        <v>94569</v>
      </c>
      <c r="D545" s="5" t="s">
        <v>119</v>
      </c>
      <c r="E545" s="52"/>
      <c r="F545" s="52"/>
      <c r="G545" s="52" t="s">
        <v>36</v>
      </c>
      <c r="H545" s="52" t="s">
        <v>157</v>
      </c>
      <c r="I545" s="52" t="s">
        <v>66</v>
      </c>
      <c r="J545" s="74"/>
    </row>
    <row r="546" spans="1:10">
      <c r="A546" s="14"/>
      <c r="B546" s="61"/>
      <c r="C546" s="62"/>
      <c r="D546" s="5"/>
      <c r="E546" s="53"/>
      <c r="F546" s="53"/>
      <c r="G546" s="53">
        <v>0.8</v>
      </c>
      <c r="H546" s="53">
        <v>0.4</v>
      </c>
      <c r="I546" s="52">
        <f t="shared" ref="I546:I554" si="10">ROUND(H546*G546,2)</f>
        <v>0.32</v>
      </c>
      <c r="J546" s="109" t="s">
        <v>412</v>
      </c>
    </row>
    <row r="547" spans="1:10">
      <c r="A547" s="14"/>
      <c r="B547" s="61"/>
      <c r="C547" s="62"/>
      <c r="D547" s="5"/>
      <c r="E547" s="53"/>
      <c r="F547" s="53"/>
      <c r="G547" s="53">
        <v>0.8</v>
      </c>
      <c r="H547" s="53">
        <v>0.4</v>
      </c>
      <c r="I547" s="52">
        <f t="shared" si="10"/>
        <v>0.32</v>
      </c>
      <c r="J547" s="109" t="s">
        <v>408</v>
      </c>
    </row>
    <row r="548" spans="1:10">
      <c r="A548" s="14"/>
      <c r="B548" s="61"/>
      <c r="C548" s="62"/>
      <c r="D548" s="5"/>
      <c r="E548" s="53"/>
      <c r="F548" s="53"/>
      <c r="G548" s="53">
        <v>0.8</v>
      </c>
      <c r="H548" s="53">
        <v>0.4</v>
      </c>
      <c r="I548" s="52">
        <f t="shared" si="10"/>
        <v>0.32</v>
      </c>
      <c r="J548" s="109" t="s">
        <v>413</v>
      </c>
    </row>
    <row r="549" spans="1:10">
      <c r="A549" s="14"/>
      <c r="B549" s="61"/>
      <c r="C549" s="62"/>
      <c r="D549" s="5"/>
      <c r="E549" s="53"/>
      <c r="F549" s="53"/>
      <c r="G549" s="53">
        <v>0.8</v>
      </c>
      <c r="H549" s="53">
        <v>0.4</v>
      </c>
      <c r="I549" s="52">
        <f t="shared" si="10"/>
        <v>0.32</v>
      </c>
      <c r="J549" s="109" t="s">
        <v>441</v>
      </c>
    </row>
    <row r="550" spans="1:10">
      <c r="A550" s="14"/>
      <c r="B550" s="61"/>
      <c r="C550" s="62"/>
      <c r="D550" s="5"/>
      <c r="E550" s="53"/>
      <c r="F550" s="53"/>
      <c r="G550" s="53">
        <v>0.8</v>
      </c>
      <c r="H550" s="53">
        <v>0.4</v>
      </c>
      <c r="I550" s="52">
        <f t="shared" si="10"/>
        <v>0.32</v>
      </c>
      <c r="J550" s="109" t="s">
        <v>418</v>
      </c>
    </row>
    <row r="551" spans="1:10">
      <c r="A551" s="14"/>
      <c r="B551" s="61"/>
      <c r="C551" s="62"/>
      <c r="D551" s="5"/>
      <c r="E551" s="53"/>
      <c r="F551" s="53"/>
      <c r="G551" s="53">
        <v>0.8</v>
      </c>
      <c r="H551" s="53">
        <v>0.4</v>
      </c>
      <c r="I551" s="52">
        <f t="shared" si="10"/>
        <v>0.32</v>
      </c>
      <c r="J551" s="109" t="s">
        <v>442</v>
      </c>
    </row>
    <row r="552" spans="1:10">
      <c r="A552" s="14"/>
      <c r="B552" s="61"/>
      <c r="C552" s="62"/>
      <c r="D552" s="5"/>
      <c r="E552" s="53"/>
      <c r="F552" s="53"/>
      <c r="G552" s="53">
        <v>0.8</v>
      </c>
      <c r="H552" s="53">
        <v>0.4</v>
      </c>
      <c r="I552" s="52">
        <f t="shared" si="10"/>
        <v>0.32</v>
      </c>
      <c r="J552" s="109" t="s">
        <v>429</v>
      </c>
    </row>
    <row r="553" spans="1:10">
      <c r="A553" s="14"/>
      <c r="B553" s="61"/>
      <c r="C553" s="62"/>
      <c r="D553" s="5"/>
      <c r="E553" s="53"/>
      <c r="F553" s="53"/>
      <c r="G553" s="53">
        <v>0.8</v>
      </c>
      <c r="H553" s="53">
        <v>0.4</v>
      </c>
      <c r="I553" s="52">
        <f t="shared" si="10"/>
        <v>0.32</v>
      </c>
      <c r="J553" s="109" t="s">
        <v>352</v>
      </c>
    </row>
    <row r="554" spans="1:10">
      <c r="A554" s="14"/>
      <c r="B554" s="61"/>
      <c r="C554" s="62"/>
      <c r="D554" s="5"/>
      <c r="E554" s="53"/>
      <c r="F554" s="53"/>
      <c r="G554" s="53">
        <v>2.4</v>
      </c>
      <c r="H554" s="53">
        <v>0.4</v>
      </c>
      <c r="I554" s="53">
        <f t="shared" si="10"/>
        <v>0.96</v>
      </c>
      <c r="J554" s="109" t="s">
        <v>359</v>
      </c>
    </row>
    <row r="555" spans="1:10">
      <c r="A555" s="14"/>
      <c r="B555" s="61"/>
      <c r="C555" s="62"/>
      <c r="D555" s="5"/>
      <c r="E555" s="53"/>
      <c r="F555" s="53"/>
      <c r="G555" s="53"/>
      <c r="H555" s="83" t="s">
        <v>52</v>
      </c>
      <c r="I555" s="83">
        <f>SUM(I546:I554)</f>
        <v>3.52</v>
      </c>
      <c r="J555" s="109"/>
    </row>
    <row r="556" spans="1:10">
      <c r="A556" s="14"/>
      <c r="B556" s="61"/>
      <c r="C556" s="62"/>
      <c r="D556" s="5"/>
      <c r="E556" s="53"/>
      <c r="F556" s="53"/>
      <c r="G556" s="53"/>
      <c r="H556" s="53"/>
      <c r="I556" s="53"/>
      <c r="J556" s="109"/>
    </row>
    <row r="557" spans="1:10">
      <c r="A557" s="13">
        <v>12</v>
      </c>
      <c r="B557" s="60"/>
      <c r="C557" s="63"/>
      <c r="D557" s="6" t="s">
        <v>22</v>
      </c>
      <c r="E557" s="54"/>
      <c r="F557" s="54"/>
      <c r="G557" s="54"/>
      <c r="H557" s="54"/>
      <c r="I557" s="54"/>
      <c r="J557" s="108"/>
    </row>
    <row r="558" spans="1:10" ht="43.5">
      <c r="A558" s="14" t="s">
        <v>227</v>
      </c>
      <c r="B558" s="61" t="s">
        <v>68</v>
      </c>
      <c r="C558" s="61">
        <v>97088</v>
      </c>
      <c r="D558" s="5" t="s">
        <v>252</v>
      </c>
      <c r="E558" s="52"/>
      <c r="F558" s="52"/>
      <c r="G558" s="52" t="s">
        <v>304</v>
      </c>
      <c r="H558" s="52" t="s">
        <v>66</v>
      </c>
      <c r="I558" s="52" t="s">
        <v>85</v>
      </c>
      <c r="J558" s="74" t="s">
        <v>334</v>
      </c>
    </row>
    <row r="559" spans="1:10">
      <c r="A559" s="14"/>
      <c r="B559" s="61"/>
      <c r="C559" s="61"/>
      <c r="D559" s="5"/>
      <c r="E559" s="52"/>
      <c r="F559" s="52"/>
      <c r="G559" s="52">
        <v>1.86</v>
      </c>
      <c r="H559" s="52">
        <v>7.63</v>
      </c>
      <c r="I559" s="52">
        <f>ROUND(H559*G559,2)</f>
        <v>14.19</v>
      </c>
      <c r="J559" s="74" t="s">
        <v>333</v>
      </c>
    </row>
    <row r="560" spans="1:10">
      <c r="A560" s="14"/>
      <c r="B560" s="61"/>
      <c r="C560" s="61"/>
      <c r="D560" s="5"/>
      <c r="E560" s="52"/>
      <c r="F560" s="52"/>
      <c r="G560" s="52">
        <v>1.86</v>
      </c>
      <c r="H560" s="52">
        <v>16.3</v>
      </c>
      <c r="I560" s="52">
        <f>ROUND(H560*G560,2)</f>
        <v>30.32</v>
      </c>
      <c r="J560" s="74" t="s">
        <v>333</v>
      </c>
    </row>
    <row r="561" spans="1:10">
      <c r="A561" s="14"/>
      <c r="B561" s="61"/>
      <c r="C561" s="61"/>
      <c r="D561" s="5"/>
      <c r="E561" s="52"/>
      <c r="F561" s="52"/>
      <c r="G561" s="52">
        <v>1.86</v>
      </c>
      <c r="H561" s="52">
        <v>41.53</v>
      </c>
      <c r="I561" s="52">
        <f>ROUND(H561*G561,2)</f>
        <v>77.25</v>
      </c>
      <c r="J561" s="74" t="s">
        <v>290</v>
      </c>
    </row>
    <row r="562" spans="1:10">
      <c r="A562" s="14"/>
      <c r="B562" s="61"/>
      <c r="C562" s="61"/>
      <c r="D562" s="5"/>
      <c r="E562" s="52"/>
      <c r="F562" s="52"/>
      <c r="G562" s="52"/>
      <c r="H562" s="81" t="s">
        <v>52</v>
      </c>
      <c r="I562" s="81">
        <f>SUM(I559:I561)</f>
        <v>121.75999999999999</v>
      </c>
      <c r="J562" s="74"/>
    </row>
    <row r="563" spans="1:10">
      <c r="A563" s="14"/>
      <c r="B563" s="61"/>
      <c r="C563" s="61"/>
      <c r="D563" s="5"/>
      <c r="E563" s="52"/>
      <c r="F563" s="52"/>
      <c r="G563" s="52"/>
      <c r="H563" s="52"/>
      <c r="I563" s="52"/>
      <c r="J563" s="74"/>
    </row>
    <row r="564" spans="1:10" ht="43.5">
      <c r="A564" s="14" t="s">
        <v>228</v>
      </c>
      <c r="B564" s="61" t="s">
        <v>68</v>
      </c>
      <c r="C564" s="61">
        <v>103076</v>
      </c>
      <c r="D564" s="5" t="s">
        <v>254</v>
      </c>
      <c r="E564" s="52"/>
      <c r="F564" s="52"/>
      <c r="G564" s="52"/>
      <c r="H564" s="52"/>
      <c r="I564" s="52" t="s">
        <v>66</v>
      </c>
      <c r="J564" s="74"/>
    </row>
    <row r="565" spans="1:10">
      <c r="A565" s="14"/>
      <c r="B565" s="61"/>
      <c r="C565" s="61"/>
      <c r="D565" s="5"/>
      <c r="E565" s="52"/>
      <c r="F565" s="52"/>
      <c r="G565" s="52"/>
      <c r="H565" s="52"/>
      <c r="I565" s="52">
        <v>7.63</v>
      </c>
      <c r="J565" s="74" t="s">
        <v>328</v>
      </c>
    </row>
    <row r="566" spans="1:10">
      <c r="A566" s="14"/>
      <c r="B566" s="61"/>
      <c r="C566" s="61"/>
      <c r="D566" s="5"/>
      <c r="E566" s="52"/>
      <c r="F566" s="52"/>
      <c r="G566" s="52"/>
      <c r="H566" s="52"/>
      <c r="I566" s="52">
        <v>16.3</v>
      </c>
      <c r="J566" s="74" t="s">
        <v>335</v>
      </c>
    </row>
    <row r="567" spans="1:10">
      <c r="A567" s="14"/>
      <c r="B567" s="61"/>
      <c r="C567" s="61"/>
      <c r="D567" s="5"/>
      <c r="E567" s="52"/>
      <c r="F567" s="52"/>
      <c r="G567" s="52"/>
      <c r="H567" s="52"/>
      <c r="I567" s="52">
        <v>41.53</v>
      </c>
      <c r="J567" s="74" t="s">
        <v>290</v>
      </c>
    </row>
    <row r="568" spans="1:10">
      <c r="A568" s="14"/>
      <c r="B568" s="61"/>
      <c r="C568" s="61"/>
      <c r="D568" s="5"/>
      <c r="E568" s="52"/>
      <c r="F568" s="52"/>
      <c r="G568" s="52"/>
      <c r="H568" s="81" t="s">
        <v>52</v>
      </c>
      <c r="I568" s="81">
        <f>SUM(I565:I567)</f>
        <v>65.460000000000008</v>
      </c>
      <c r="J568" s="74"/>
    </row>
    <row r="569" spans="1:10">
      <c r="A569" s="14"/>
      <c r="B569" s="61"/>
      <c r="C569" s="61"/>
      <c r="D569" s="5"/>
      <c r="E569" s="52"/>
      <c r="F569" s="52"/>
      <c r="G569" s="52"/>
      <c r="H569" s="52"/>
      <c r="I569" s="52"/>
      <c r="J569" s="74"/>
    </row>
    <row r="570" spans="1:10" ht="72.5">
      <c r="A570" s="14" t="s">
        <v>229</v>
      </c>
      <c r="B570" s="61" t="s">
        <v>68</v>
      </c>
      <c r="C570" s="61">
        <v>87622</v>
      </c>
      <c r="D570" s="5" t="s">
        <v>123</v>
      </c>
      <c r="E570" s="52"/>
      <c r="F570" s="52"/>
      <c r="G570" s="52"/>
      <c r="H570" s="52"/>
      <c r="I570" s="52" t="s">
        <v>66</v>
      </c>
      <c r="J570" s="74"/>
    </row>
    <row r="571" spans="1:10">
      <c r="A571" s="14"/>
      <c r="B571" s="61"/>
      <c r="C571" s="61"/>
      <c r="D571" s="5"/>
      <c r="E571" s="52"/>
      <c r="F571" s="52"/>
      <c r="G571" s="52"/>
      <c r="H571" s="52"/>
      <c r="I571" s="52">
        <v>7.63</v>
      </c>
      <c r="J571" s="74" t="s">
        <v>328</v>
      </c>
    </row>
    <row r="572" spans="1:10">
      <c r="A572" s="14"/>
      <c r="B572" s="61"/>
      <c r="C572" s="61"/>
      <c r="D572" s="5"/>
      <c r="E572" s="52"/>
      <c r="F572" s="52"/>
      <c r="G572" s="52"/>
      <c r="H572" s="52"/>
      <c r="I572" s="52">
        <v>16.3</v>
      </c>
      <c r="J572" s="74" t="s">
        <v>335</v>
      </c>
    </row>
    <row r="573" spans="1:10">
      <c r="A573" s="14"/>
      <c r="B573" s="61"/>
      <c r="C573" s="61"/>
      <c r="D573" s="5"/>
      <c r="E573" s="52"/>
      <c r="F573" s="52"/>
      <c r="G573" s="52"/>
      <c r="H573" s="52"/>
      <c r="I573" s="52">
        <v>16.68</v>
      </c>
      <c r="J573" s="74" t="s">
        <v>336</v>
      </c>
    </row>
    <row r="574" spans="1:10">
      <c r="A574" s="14"/>
      <c r="B574" s="61"/>
      <c r="C574" s="61"/>
      <c r="D574" s="5"/>
      <c r="E574" s="52"/>
      <c r="F574" s="52"/>
      <c r="G574" s="52"/>
      <c r="H574" s="52"/>
      <c r="I574" s="52">
        <v>8.73</v>
      </c>
      <c r="J574" s="74" t="s">
        <v>337</v>
      </c>
    </row>
    <row r="575" spans="1:10">
      <c r="A575" s="14"/>
      <c r="B575" s="61"/>
      <c r="C575" s="61"/>
      <c r="D575" s="5"/>
      <c r="E575" s="52"/>
      <c r="F575" s="52"/>
      <c r="G575" s="52"/>
      <c r="H575" s="52"/>
      <c r="I575" s="52">
        <v>33.53</v>
      </c>
      <c r="J575" s="74" t="s">
        <v>338</v>
      </c>
    </row>
    <row r="576" spans="1:10">
      <c r="A576" s="14"/>
      <c r="B576" s="61"/>
      <c r="C576" s="61"/>
      <c r="D576" s="5"/>
      <c r="E576" s="52"/>
      <c r="F576" s="52"/>
      <c r="G576" s="52"/>
      <c r="H576" s="52"/>
      <c r="I576" s="52">
        <v>10.93</v>
      </c>
      <c r="J576" s="74" t="s">
        <v>339</v>
      </c>
    </row>
    <row r="577" spans="1:10">
      <c r="A577" s="14"/>
      <c r="B577" s="61"/>
      <c r="C577" s="61"/>
      <c r="D577" s="5"/>
      <c r="E577" s="52"/>
      <c r="F577" s="52"/>
      <c r="G577" s="52"/>
      <c r="H577" s="52"/>
      <c r="I577" s="52">
        <v>10.73</v>
      </c>
      <c r="J577" s="74" t="s">
        <v>340</v>
      </c>
    </row>
    <row r="578" spans="1:10">
      <c r="A578" s="14"/>
      <c r="B578" s="61"/>
      <c r="C578" s="61"/>
      <c r="D578" s="5"/>
      <c r="E578" s="52"/>
      <c r="F578" s="52"/>
      <c r="G578" s="52"/>
      <c r="H578" s="52"/>
      <c r="I578" s="52">
        <v>10.93</v>
      </c>
      <c r="J578" s="74" t="s">
        <v>341</v>
      </c>
    </row>
    <row r="579" spans="1:10">
      <c r="A579" s="14"/>
      <c r="B579" s="61"/>
      <c r="C579" s="61"/>
      <c r="D579" s="5"/>
      <c r="E579" s="52"/>
      <c r="F579" s="52"/>
      <c r="G579" s="52"/>
      <c r="H579" s="52"/>
      <c r="I579" s="52">
        <v>6.07</v>
      </c>
      <c r="J579" s="74" t="s">
        <v>342</v>
      </c>
    </row>
    <row r="580" spans="1:10">
      <c r="A580" s="14"/>
      <c r="B580" s="61"/>
      <c r="C580" s="61"/>
      <c r="D580" s="5"/>
      <c r="E580" s="52"/>
      <c r="F580" s="52"/>
      <c r="G580" s="52"/>
      <c r="H580" s="52"/>
      <c r="I580" s="52">
        <v>6.07</v>
      </c>
      <c r="J580" s="74" t="s">
        <v>343</v>
      </c>
    </row>
    <row r="581" spans="1:10">
      <c r="A581" s="14"/>
      <c r="B581" s="61"/>
      <c r="C581" s="61"/>
      <c r="D581" s="5"/>
      <c r="E581" s="52"/>
      <c r="F581" s="52"/>
      <c r="G581" s="52"/>
      <c r="H581" s="52"/>
      <c r="I581" s="52">
        <v>26.74</v>
      </c>
      <c r="J581" s="74" t="s">
        <v>344</v>
      </c>
    </row>
    <row r="582" spans="1:10">
      <c r="A582" s="14"/>
      <c r="B582" s="61"/>
      <c r="C582" s="61"/>
      <c r="D582" s="5"/>
      <c r="E582" s="52"/>
      <c r="F582" s="52"/>
      <c r="G582" s="52"/>
      <c r="H582" s="52"/>
      <c r="I582" s="52">
        <v>8.81</v>
      </c>
      <c r="J582" s="74" t="s">
        <v>345</v>
      </c>
    </row>
    <row r="583" spans="1:10">
      <c r="A583" s="14"/>
      <c r="B583" s="61"/>
      <c r="C583" s="61"/>
      <c r="D583" s="5"/>
      <c r="E583" s="52"/>
      <c r="F583" s="52"/>
      <c r="G583" s="52"/>
      <c r="H583" s="52"/>
      <c r="I583" s="52">
        <v>16.5</v>
      </c>
      <c r="J583" s="74" t="s">
        <v>269</v>
      </c>
    </row>
    <row r="584" spans="1:10">
      <c r="A584" s="14"/>
      <c r="B584" s="61"/>
      <c r="C584" s="61"/>
      <c r="D584" s="5"/>
      <c r="E584" s="52"/>
      <c r="F584" s="52"/>
      <c r="G584" s="52"/>
      <c r="H584" s="52"/>
      <c r="I584" s="52">
        <v>29.15</v>
      </c>
      <c r="J584" s="74" t="s">
        <v>270</v>
      </c>
    </row>
    <row r="585" spans="1:10">
      <c r="A585" s="14"/>
      <c r="B585" s="61"/>
      <c r="C585" s="61"/>
      <c r="D585" s="5"/>
      <c r="E585" s="52"/>
      <c r="F585" s="52"/>
      <c r="G585" s="52"/>
      <c r="H585" s="52"/>
      <c r="I585" s="52">
        <v>47.6</v>
      </c>
      <c r="J585" s="74" t="s">
        <v>346</v>
      </c>
    </row>
    <row r="586" spans="1:10">
      <c r="A586" s="14"/>
      <c r="B586" s="61"/>
      <c r="C586" s="61"/>
      <c r="D586" s="5"/>
      <c r="E586" s="52"/>
      <c r="F586" s="52"/>
      <c r="G586" s="52"/>
      <c r="H586" s="52"/>
      <c r="I586" s="52">
        <v>3.5</v>
      </c>
      <c r="J586" s="74" t="s">
        <v>347</v>
      </c>
    </row>
    <row r="587" spans="1:10">
      <c r="A587" s="14"/>
      <c r="B587" s="61"/>
      <c r="C587" s="61"/>
      <c r="D587" s="5"/>
      <c r="E587" s="52"/>
      <c r="F587" s="52"/>
      <c r="G587" s="52"/>
      <c r="H587" s="52"/>
      <c r="I587" s="52">
        <v>1.27</v>
      </c>
      <c r="J587" s="74" t="s">
        <v>348</v>
      </c>
    </row>
    <row r="588" spans="1:10">
      <c r="A588" s="14"/>
      <c r="B588" s="61"/>
      <c r="C588" s="61"/>
      <c r="D588" s="5"/>
      <c r="E588" s="52"/>
      <c r="F588" s="52"/>
      <c r="G588" s="52"/>
      <c r="H588" s="52"/>
      <c r="I588" s="52">
        <v>1.37</v>
      </c>
      <c r="J588" s="74" t="s">
        <v>349</v>
      </c>
    </row>
    <row r="589" spans="1:10">
      <c r="A589" s="14"/>
      <c r="B589" s="61"/>
      <c r="C589" s="61"/>
      <c r="D589" s="5"/>
      <c r="E589" s="52"/>
      <c r="F589" s="52"/>
      <c r="G589" s="52"/>
      <c r="H589" s="52"/>
      <c r="I589" s="52">
        <v>1.37</v>
      </c>
      <c r="J589" s="74" t="s">
        <v>350</v>
      </c>
    </row>
    <row r="590" spans="1:10">
      <c r="A590" s="14"/>
      <c r="B590" s="61"/>
      <c r="C590" s="61"/>
      <c r="D590" s="5"/>
      <c r="E590" s="52"/>
      <c r="F590" s="52"/>
      <c r="G590" s="52"/>
      <c r="H590" s="52"/>
      <c r="I590" s="52">
        <v>23.48</v>
      </c>
      <c r="J590" s="74" t="s">
        <v>351</v>
      </c>
    </row>
    <row r="591" spans="1:10">
      <c r="A591" s="14"/>
      <c r="B591" s="61"/>
      <c r="C591" s="61"/>
      <c r="D591" s="5"/>
      <c r="E591" s="52"/>
      <c r="F591" s="52"/>
      <c r="G591" s="52"/>
      <c r="H591" s="52"/>
      <c r="I591" s="52">
        <v>20.6</v>
      </c>
      <c r="J591" s="74" t="s">
        <v>274</v>
      </c>
    </row>
    <row r="592" spans="1:10">
      <c r="A592" s="14"/>
      <c r="B592" s="61"/>
      <c r="C592" s="61"/>
      <c r="D592" s="5"/>
      <c r="E592" s="52"/>
      <c r="F592" s="52"/>
      <c r="G592" s="52"/>
      <c r="H592" s="52"/>
      <c r="I592" s="52">
        <v>9.7799999999999994</v>
      </c>
      <c r="J592" s="74" t="s">
        <v>352</v>
      </c>
    </row>
    <row r="593" spans="1:10">
      <c r="A593" s="14"/>
      <c r="B593" s="61"/>
      <c r="C593" s="61"/>
      <c r="D593" s="5"/>
      <c r="E593" s="52"/>
      <c r="F593" s="52"/>
      <c r="G593" s="52"/>
      <c r="H593" s="52"/>
      <c r="I593" s="52">
        <v>41.53</v>
      </c>
      <c r="J593" s="74" t="s">
        <v>290</v>
      </c>
    </row>
    <row r="594" spans="1:10">
      <c r="A594" s="14"/>
      <c r="B594" s="61"/>
      <c r="C594" s="61"/>
      <c r="D594" s="5"/>
      <c r="E594" s="52"/>
      <c r="F594" s="52"/>
      <c r="G594" s="52"/>
      <c r="H594" s="81" t="s">
        <v>52</v>
      </c>
      <c r="I594" s="81">
        <f>SUM(I571:I593)</f>
        <v>359.30000000000007</v>
      </c>
      <c r="J594" s="74"/>
    </row>
    <row r="595" spans="1:10">
      <c r="A595" s="14"/>
      <c r="B595" s="61"/>
      <c r="C595" s="61"/>
      <c r="D595" s="5"/>
      <c r="E595" s="52"/>
      <c r="F595" s="52"/>
      <c r="G595" s="52"/>
      <c r="H595" s="52"/>
      <c r="I595" s="52"/>
      <c r="J595" s="74"/>
    </row>
    <row r="596" spans="1:10" ht="72.5">
      <c r="A596" s="14" t="s">
        <v>230</v>
      </c>
      <c r="B596" s="61" t="s">
        <v>68</v>
      </c>
      <c r="C596" s="61">
        <v>87256</v>
      </c>
      <c r="D596" s="5" t="s">
        <v>124</v>
      </c>
      <c r="E596" s="52"/>
      <c r="F596" s="52"/>
      <c r="G596" s="52"/>
      <c r="H596" s="52"/>
      <c r="I596" s="52" t="s">
        <v>66</v>
      </c>
      <c r="J596" s="74"/>
    </row>
    <row r="597" spans="1:10">
      <c r="A597" s="14"/>
      <c r="B597" s="61"/>
      <c r="C597" s="61"/>
      <c r="D597" s="5"/>
      <c r="E597" s="52"/>
      <c r="F597" s="52"/>
      <c r="G597" s="52"/>
      <c r="H597" s="52"/>
      <c r="I597" s="52">
        <v>6.89</v>
      </c>
      <c r="J597" s="74" t="s">
        <v>328</v>
      </c>
    </row>
    <row r="598" spans="1:10">
      <c r="A598" s="14"/>
      <c r="B598" s="61"/>
      <c r="C598" s="61"/>
      <c r="D598" s="5"/>
      <c r="E598" s="52"/>
      <c r="F598" s="52"/>
      <c r="G598" s="52"/>
      <c r="H598" s="52"/>
      <c r="I598" s="52">
        <v>15.19</v>
      </c>
      <c r="J598" s="74" t="s">
        <v>335</v>
      </c>
    </row>
    <row r="599" spans="1:10">
      <c r="A599" s="14"/>
      <c r="B599" s="61"/>
      <c r="C599" s="61"/>
      <c r="D599" s="5"/>
      <c r="E599" s="52"/>
      <c r="F599" s="52"/>
      <c r="G599" s="52"/>
      <c r="H599" s="52"/>
      <c r="I599" s="52">
        <v>16.68</v>
      </c>
      <c r="J599" s="74" t="s">
        <v>336</v>
      </c>
    </row>
    <row r="600" spans="1:10">
      <c r="A600" s="14"/>
      <c r="B600" s="61"/>
      <c r="C600" s="61"/>
      <c r="D600" s="5"/>
      <c r="E600" s="52"/>
      <c r="F600" s="52"/>
      <c r="G600" s="52"/>
      <c r="H600" s="52"/>
      <c r="I600" s="52">
        <v>8.73</v>
      </c>
      <c r="J600" s="74" t="s">
        <v>337</v>
      </c>
    </row>
    <row r="601" spans="1:10">
      <c r="A601" s="14"/>
      <c r="B601" s="61"/>
      <c r="C601" s="61"/>
      <c r="D601" s="5"/>
      <c r="E601" s="52"/>
      <c r="F601" s="52"/>
      <c r="G601" s="52"/>
      <c r="H601" s="52"/>
      <c r="I601" s="52">
        <v>33.53</v>
      </c>
      <c r="J601" s="74" t="s">
        <v>338</v>
      </c>
    </row>
    <row r="602" spans="1:10">
      <c r="A602" s="14"/>
      <c r="B602" s="61"/>
      <c r="C602" s="61"/>
      <c r="D602" s="5"/>
      <c r="E602" s="52"/>
      <c r="F602" s="52"/>
      <c r="G602" s="52"/>
      <c r="H602" s="52"/>
      <c r="I602" s="52">
        <v>10.93</v>
      </c>
      <c r="J602" s="74" t="s">
        <v>339</v>
      </c>
    </row>
    <row r="603" spans="1:10">
      <c r="A603" s="14"/>
      <c r="B603" s="61"/>
      <c r="C603" s="61"/>
      <c r="D603" s="5"/>
      <c r="E603" s="52"/>
      <c r="F603" s="52"/>
      <c r="G603" s="52"/>
      <c r="H603" s="52"/>
      <c r="I603" s="52">
        <v>10.73</v>
      </c>
      <c r="J603" s="74" t="s">
        <v>340</v>
      </c>
    </row>
    <row r="604" spans="1:10">
      <c r="A604" s="14"/>
      <c r="B604" s="61"/>
      <c r="C604" s="61"/>
      <c r="D604" s="5"/>
      <c r="E604" s="52"/>
      <c r="F604" s="52"/>
      <c r="G604" s="52"/>
      <c r="H604" s="52"/>
      <c r="I604" s="52">
        <v>10.93</v>
      </c>
      <c r="J604" s="74" t="s">
        <v>341</v>
      </c>
    </row>
    <row r="605" spans="1:10">
      <c r="A605" s="14"/>
      <c r="B605" s="61"/>
      <c r="C605" s="61"/>
      <c r="D605" s="5"/>
      <c r="E605" s="52"/>
      <c r="F605" s="52"/>
      <c r="G605" s="52"/>
      <c r="H605" s="52"/>
      <c r="I605" s="52">
        <v>6.07</v>
      </c>
      <c r="J605" s="74" t="s">
        <v>342</v>
      </c>
    </row>
    <row r="606" spans="1:10">
      <c r="A606" s="14"/>
      <c r="B606" s="61"/>
      <c r="C606" s="61"/>
      <c r="D606" s="5"/>
      <c r="E606" s="52"/>
      <c r="F606" s="52"/>
      <c r="G606" s="52"/>
      <c r="H606" s="52"/>
      <c r="I606" s="52">
        <v>6.07</v>
      </c>
      <c r="J606" s="74" t="s">
        <v>343</v>
      </c>
    </row>
    <row r="607" spans="1:10">
      <c r="A607" s="14"/>
      <c r="B607" s="61"/>
      <c r="C607" s="61"/>
      <c r="D607" s="5"/>
      <c r="E607" s="52"/>
      <c r="F607" s="52"/>
      <c r="G607" s="52"/>
      <c r="H607" s="52"/>
      <c r="I607" s="52">
        <v>26.74</v>
      </c>
      <c r="J607" s="74" t="s">
        <v>344</v>
      </c>
    </row>
    <row r="608" spans="1:10" ht="29">
      <c r="A608" s="14"/>
      <c r="B608" s="61"/>
      <c r="C608" s="61"/>
      <c r="D608" s="5"/>
      <c r="E608" s="52"/>
      <c r="F608" s="52"/>
      <c r="G608" s="52"/>
      <c r="H608" s="52"/>
      <c r="I608" s="52">
        <v>8.81</v>
      </c>
      <c r="J608" s="76" t="s">
        <v>353</v>
      </c>
    </row>
    <row r="609" spans="1:10">
      <c r="A609" s="14"/>
      <c r="B609" s="61"/>
      <c r="C609" s="61"/>
      <c r="D609" s="5"/>
      <c r="E609" s="52"/>
      <c r="F609" s="52"/>
      <c r="G609" s="52"/>
      <c r="H609" s="52"/>
      <c r="I609" s="52">
        <v>16.5</v>
      </c>
      <c r="J609" s="74" t="s">
        <v>269</v>
      </c>
    </row>
    <row r="610" spans="1:10">
      <c r="A610" s="14"/>
      <c r="B610" s="61"/>
      <c r="C610" s="61"/>
      <c r="D610" s="5"/>
      <c r="E610" s="52"/>
      <c r="F610" s="52"/>
      <c r="G610" s="52"/>
      <c r="H610" s="52"/>
      <c r="I610" s="52">
        <v>29.15</v>
      </c>
      <c r="J610" s="74" t="s">
        <v>270</v>
      </c>
    </row>
    <row r="611" spans="1:10">
      <c r="A611" s="14"/>
      <c r="B611" s="61"/>
      <c r="C611" s="61"/>
      <c r="D611" s="5"/>
      <c r="E611" s="52"/>
      <c r="F611" s="52"/>
      <c r="G611" s="52"/>
      <c r="H611" s="52"/>
      <c r="I611" s="52">
        <v>47.6</v>
      </c>
      <c r="J611" s="74" t="s">
        <v>346</v>
      </c>
    </row>
    <row r="612" spans="1:10">
      <c r="A612" s="14"/>
      <c r="B612" s="61"/>
      <c r="C612" s="61"/>
      <c r="D612" s="5"/>
      <c r="E612" s="52"/>
      <c r="F612" s="52"/>
      <c r="G612" s="52"/>
      <c r="H612" s="52"/>
      <c r="I612" s="52">
        <v>3.5</v>
      </c>
      <c r="J612" s="74" t="s">
        <v>347</v>
      </c>
    </row>
    <row r="613" spans="1:10">
      <c r="A613" s="14"/>
      <c r="B613" s="61"/>
      <c r="C613" s="61"/>
      <c r="D613" s="5"/>
      <c r="E613" s="52"/>
      <c r="F613" s="52"/>
      <c r="G613" s="52"/>
      <c r="H613" s="52"/>
      <c r="I613" s="52">
        <v>1.27</v>
      </c>
      <c r="J613" s="74" t="s">
        <v>348</v>
      </c>
    </row>
    <row r="614" spans="1:10">
      <c r="A614" s="14"/>
      <c r="B614" s="61"/>
      <c r="C614" s="61"/>
      <c r="D614" s="5"/>
      <c r="E614" s="52"/>
      <c r="F614" s="52"/>
      <c r="G614" s="52"/>
      <c r="H614" s="52"/>
      <c r="I614" s="52">
        <v>1.37</v>
      </c>
      <c r="J614" s="74" t="s">
        <v>349</v>
      </c>
    </row>
    <row r="615" spans="1:10">
      <c r="A615" s="14"/>
      <c r="B615" s="61"/>
      <c r="C615" s="61"/>
      <c r="D615" s="5"/>
      <c r="E615" s="52"/>
      <c r="F615" s="52"/>
      <c r="G615" s="52"/>
      <c r="H615" s="52"/>
      <c r="I615" s="52">
        <v>1.37</v>
      </c>
      <c r="J615" s="74" t="s">
        <v>350</v>
      </c>
    </row>
    <row r="616" spans="1:10">
      <c r="A616" s="14"/>
      <c r="B616" s="61"/>
      <c r="C616" s="61"/>
      <c r="D616" s="5"/>
      <c r="E616" s="52"/>
      <c r="F616" s="52"/>
      <c r="G616" s="52"/>
      <c r="H616" s="52"/>
      <c r="I616" s="52">
        <v>23.48</v>
      </c>
      <c r="J616" s="74" t="s">
        <v>351</v>
      </c>
    </row>
    <row r="617" spans="1:10">
      <c r="A617" s="14"/>
      <c r="B617" s="61"/>
      <c r="C617" s="61"/>
      <c r="D617" s="5"/>
      <c r="E617" s="52"/>
      <c r="F617" s="52"/>
      <c r="G617" s="52"/>
      <c r="H617" s="52"/>
      <c r="I617" s="52">
        <v>20.6</v>
      </c>
      <c r="J617" s="74" t="s">
        <v>274</v>
      </c>
    </row>
    <row r="618" spans="1:10">
      <c r="A618" s="14"/>
      <c r="B618" s="61"/>
      <c r="C618" s="61"/>
      <c r="D618" s="5"/>
      <c r="E618" s="52"/>
      <c r="F618" s="52"/>
      <c r="G618" s="52"/>
      <c r="H618" s="52"/>
      <c r="I618" s="52">
        <v>9.7799999999999994</v>
      </c>
      <c r="J618" s="74" t="s">
        <v>352</v>
      </c>
    </row>
    <row r="619" spans="1:10">
      <c r="A619" s="14"/>
      <c r="B619" s="61"/>
      <c r="C619" s="61"/>
      <c r="D619" s="5"/>
      <c r="E619" s="52"/>
      <c r="F619" s="52"/>
      <c r="G619" s="52"/>
      <c r="H619" s="52"/>
      <c r="I619" s="52">
        <v>69.92</v>
      </c>
      <c r="J619" s="74" t="s">
        <v>473</v>
      </c>
    </row>
    <row r="620" spans="1:10">
      <c r="A620" s="14"/>
      <c r="B620" s="61"/>
      <c r="C620" s="61"/>
      <c r="D620" s="5"/>
      <c r="E620" s="52"/>
      <c r="F620" s="52"/>
      <c r="G620" s="52"/>
      <c r="H620" s="52"/>
      <c r="I620" s="52">
        <v>2.95</v>
      </c>
      <c r="J620" s="74" t="s">
        <v>474</v>
      </c>
    </row>
    <row r="621" spans="1:10">
      <c r="A621" s="14"/>
      <c r="B621" s="61"/>
      <c r="C621" s="61"/>
      <c r="D621" s="5"/>
      <c r="E621" s="52"/>
      <c r="F621" s="52"/>
      <c r="G621" s="52"/>
      <c r="H621" s="81" t="s">
        <v>52</v>
      </c>
      <c r="I621" s="81">
        <f>SUM(I597:I620)</f>
        <v>388.78999999999996</v>
      </c>
      <c r="J621" s="74"/>
    </row>
    <row r="622" spans="1:10">
      <c r="A622" s="14"/>
      <c r="B622" s="61"/>
      <c r="C622" s="61"/>
      <c r="D622" s="5"/>
      <c r="E622" s="52"/>
      <c r="F622" s="52"/>
      <c r="G622" s="52"/>
      <c r="H622" s="52"/>
      <c r="I622" s="52"/>
      <c r="J622" s="74"/>
    </row>
    <row r="623" spans="1:10" ht="43.5">
      <c r="A623" s="14" t="s">
        <v>231</v>
      </c>
      <c r="B623" s="61" t="s">
        <v>68</v>
      </c>
      <c r="C623" s="61">
        <v>88650</v>
      </c>
      <c r="D623" s="5" t="s">
        <v>120</v>
      </c>
      <c r="E623" s="52"/>
      <c r="F623" s="52"/>
      <c r="G623" s="52"/>
      <c r="H623" s="52"/>
      <c r="I623" s="52" t="s">
        <v>91</v>
      </c>
      <c r="J623" s="74"/>
    </row>
    <row r="624" spans="1:10">
      <c r="A624" s="14"/>
      <c r="B624" s="61"/>
      <c r="C624" s="61"/>
      <c r="D624" s="5"/>
      <c r="E624" s="52"/>
      <c r="F624" s="52"/>
      <c r="G624" s="52"/>
      <c r="H624" s="52"/>
      <c r="I624" s="52">
        <v>6.24</v>
      </c>
      <c r="J624" s="74" t="s">
        <v>328</v>
      </c>
    </row>
    <row r="625" spans="1:10">
      <c r="A625" s="14"/>
      <c r="B625" s="61"/>
      <c r="C625" s="61"/>
      <c r="D625" s="5"/>
      <c r="E625" s="52"/>
      <c r="F625" s="52"/>
      <c r="G625" s="52"/>
      <c r="H625" s="52"/>
      <c r="I625" s="52">
        <v>10.199999999999999</v>
      </c>
      <c r="J625" s="74" t="s">
        <v>335</v>
      </c>
    </row>
    <row r="626" spans="1:10">
      <c r="A626" s="14"/>
      <c r="B626" s="61"/>
      <c r="C626" s="61"/>
      <c r="D626" s="5"/>
      <c r="E626" s="52"/>
      <c r="F626" s="52"/>
      <c r="G626" s="52"/>
      <c r="H626" s="52"/>
      <c r="I626" s="52">
        <v>16.98</v>
      </c>
      <c r="J626" s="74" t="s">
        <v>336</v>
      </c>
    </row>
    <row r="627" spans="1:10">
      <c r="A627" s="14"/>
      <c r="B627" s="61"/>
      <c r="C627" s="61"/>
      <c r="D627" s="5"/>
      <c r="E627" s="52"/>
      <c r="F627" s="52"/>
      <c r="G627" s="52"/>
      <c r="H627" s="52"/>
      <c r="I627" s="52">
        <v>15</v>
      </c>
      <c r="J627" s="74" t="s">
        <v>337</v>
      </c>
    </row>
    <row r="628" spans="1:10">
      <c r="A628" s="14"/>
      <c r="B628" s="61"/>
      <c r="C628" s="61"/>
      <c r="D628" s="5"/>
      <c r="E628" s="52"/>
      <c r="F628" s="52"/>
      <c r="G628" s="52"/>
      <c r="H628" s="52"/>
      <c r="I628" s="52">
        <v>25.63</v>
      </c>
      <c r="J628" s="74" t="s">
        <v>338</v>
      </c>
    </row>
    <row r="629" spans="1:10">
      <c r="A629" s="14"/>
      <c r="B629" s="61"/>
      <c r="C629" s="61"/>
      <c r="D629" s="5"/>
      <c r="E629" s="52"/>
      <c r="F629" s="52"/>
      <c r="G629" s="52"/>
      <c r="H629" s="52"/>
      <c r="I629" s="52">
        <v>13.5</v>
      </c>
      <c r="J629" s="74" t="s">
        <v>339</v>
      </c>
    </row>
    <row r="630" spans="1:10">
      <c r="A630" s="14"/>
      <c r="B630" s="61"/>
      <c r="C630" s="61"/>
      <c r="D630" s="5"/>
      <c r="E630" s="52"/>
      <c r="F630" s="52"/>
      <c r="G630" s="52"/>
      <c r="H630" s="52"/>
      <c r="I630" s="52">
        <v>13.4</v>
      </c>
      <c r="J630" s="74" t="s">
        <v>340</v>
      </c>
    </row>
    <row r="631" spans="1:10">
      <c r="A631" s="14"/>
      <c r="B631" s="61"/>
      <c r="C631" s="61"/>
      <c r="D631" s="5"/>
      <c r="E631" s="52"/>
      <c r="F631" s="52"/>
      <c r="G631" s="52"/>
      <c r="H631" s="52"/>
      <c r="I631" s="52">
        <v>13.5</v>
      </c>
      <c r="J631" s="74" t="s">
        <v>341</v>
      </c>
    </row>
    <row r="632" spans="1:10">
      <c r="A632" s="14"/>
      <c r="B632" s="61"/>
      <c r="C632" s="61"/>
      <c r="D632" s="5"/>
      <c r="E632" s="52"/>
      <c r="F632" s="52"/>
      <c r="G632" s="52"/>
      <c r="H632" s="52"/>
      <c r="I632" s="52">
        <v>21.4</v>
      </c>
      <c r="J632" s="74" t="s">
        <v>344</v>
      </c>
    </row>
    <row r="633" spans="1:10">
      <c r="A633" s="14"/>
      <c r="B633" s="61"/>
      <c r="C633" s="61"/>
      <c r="D633" s="5"/>
      <c r="E633" s="52"/>
      <c r="F633" s="52"/>
      <c r="G633" s="52"/>
      <c r="H633" s="52"/>
      <c r="I633" s="52">
        <v>8.8000000000000007</v>
      </c>
      <c r="J633" s="74" t="s">
        <v>354</v>
      </c>
    </row>
    <row r="634" spans="1:10">
      <c r="A634" s="14"/>
      <c r="B634" s="61"/>
      <c r="C634" s="61"/>
      <c r="D634" s="5"/>
      <c r="E634" s="52"/>
      <c r="F634" s="52"/>
      <c r="G634" s="52"/>
      <c r="H634" s="52"/>
      <c r="I634" s="52">
        <v>17</v>
      </c>
      <c r="J634" s="74" t="s">
        <v>269</v>
      </c>
    </row>
    <row r="635" spans="1:10">
      <c r="A635" s="14"/>
      <c r="B635" s="61"/>
      <c r="C635" s="61"/>
      <c r="D635" s="5"/>
      <c r="E635" s="52"/>
      <c r="F635" s="52"/>
      <c r="G635" s="52"/>
      <c r="H635" s="52"/>
      <c r="I635" s="52">
        <v>21.6</v>
      </c>
      <c r="J635" s="74" t="s">
        <v>270</v>
      </c>
    </row>
    <row r="636" spans="1:10">
      <c r="A636" s="14"/>
      <c r="B636" s="61"/>
      <c r="C636" s="61"/>
      <c r="D636" s="5"/>
      <c r="E636" s="52"/>
      <c r="F636" s="52"/>
      <c r="G636" s="52"/>
      <c r="H636" s="52"/>
      <c r="I636" s="52">
        <v>27.6</v>
      </c>
      <c r="J636" s="74" t="s">
        <v>346</v>
      </c>
    </row>
    <row r="637" spans="1:10">
      <c r="A637" s="14"/>
      <c r="B637" s="61"/>
      <c r="C637" s="61"/>
      <c r="D637" s="5"/>
      <c r="E637" s="52"/>
      <c r="F637" s="52"/>
      <c r="G637" s="52"/>
      <c r="H637" s="52"/>
      <c r="I637" s="52">
        <v>6</v>
      </c>
      <c r="J637" s="74" t="s">
        <v>347</v>
      </c>
    </row>
    <row r="638" spans="1:10">
      <c r="A638" s="14"/>
      <c r="B638" s="61"/>
      <c r="C638" s="61"/>
      <c r="D638" s="5"/>
      <c r="E638" s="52"/>
      <c r="F638" s="52"/>
      <c r="G638" s="52"/>
      <c r="H638" s="52"/>
      <c r="I638" s="52">
        <v>19.420000000000002</v>
      </c>
      <c r="J638" s="74" t="s">
        <v>351</v>
      </c>
    </row>
    <row r="639" spans="1:10">
      <c r="A639" s="14"/>
      <c r="B639" s="61"/>
      <c r="C639" s="61"/>
      <c r="D639" s="5"/>
      <c r="E639" s="52"/>
      <c r="F639" s="52"/>
      <c r="G639" s="52"/>
      <c r="H639" s="52"/>
      <c r="I639" s="52">
        <v>35.1</v>
      </c>
      <c r="J639" s="74" t="s">
        <v>473</v>
      </c>
    </row>
    <row r="640" spans="1:10">
      <c r="A640" s="14"/>
      <c r="B640" s="61"/>
      <c r="C640" s="61"/>
      <c r="D640" s="5"/>
      <c r="E640" s="52"/>
      <c r="F640" s="52"/>
      <c r="G640" s="52"/>
      <c r="H640" s="81" t="s">
        <v>52</v>
      </c>
      <c r="I640" s="81">
        <f>SUM(I624:I639)</f>
        <v>271.37</v>
      </c>
      <c r="J640" s="74"/>
    </row>
    <row r="641" spans="1:10">
      <c r="A641" s="14"/>
      <c r="B641" s="61"/>
      <c r="C641" s="61"/>
      <c r="D641" s="5"/>
      <c r="E641" s="52"/>
      <c r="F641" s="52"/>
      <c r="G641" s="52"/>
      <c r="H641" s="52"/>
      <c r="I641" s="52"/>
      <c r="J641" s="74"/>
    </row>
    <row r="642" spans="1:10">
      <c r="A642" s="14"/>
      <c r="B642" s="61"/>
      <c r="C642" s="61"/>
      <c r="D642" s="5"/>
      <c r="E642" s="52"/>
      <c r="F642" s="52"/>
      <c r="G642" s="52"/>
      <c r="H642" s="52"/>
      <c r="I642" s="52"/>
      <c r="J642" s="74"/>
    </row>
    <row r="643" spans="1:10" ht="29">
      <c r="A643" s="14" t="s">
        <v>232</v>
      </c>
      <c r="B643" s="61" t="s">
        <v>68</v>
      </c>
      <c r="C643" s="61">
        <v>98695</v>
      </c>
      <c r="D643" s="5" t="s">
        <v>121</v>
      </c>
      <c r="E643" s="52"/>
      <c r="F643" s="52"/>
      <c r="G643" s="52"/>
      <c r="H643" s="52"/>
      <c r="I643" s="52" t="s">
        <v>91</v>
      </c>
      <c r="J643" s="76" t="s">
        <v>356</v>
      </c>
    </row>
    <row r="644" spans="1:10">
      <c r="A644" s="14"/>
      <c r="B644" s="61"/>
      <c r="C644" s="61"/>
      <c r="D644" s="5"/>
      <c r="E644" s="52"/>
      <c r="F644" s="52"/>
      <c r="G644" s="52"/>
      <c r="H644" s="52"/>
      <c r="I644" s="52">
        <f>1.67+4.57</f>
        <v>6.24</v>
      </c>
      <c r="J644" s="74" t="s">
        <v>355</v>
      </c>
    </row>
    <row r="645" spans="1:10">
      <c r="A645" s="14"/>
      <c r="B645" s="61"/>
      <c r="C645" s="61"/>
      <c r="D645" s="5"/>
      <c r="E645" s="52"/>
      <c r="F645" s="52"/>
      <c r="G645" s="52"/>
      <c r="H645" s="52"/>
      <c r="I645" s="52">
        <f>7.09+2.3</f>
        <v>9.39</v>
      </c>
      <c r="J645" s="74" t="s">
        <v>357</v>
      </c>
    </row>
    <row r="646" spans="1:10">
      <c r="A646" s="14"/>
      <c r="B646" s="61"/>
      <c r="C646" s="61"/>
      <c r="D646" s="5"/>
      <c r="E646" s="52"/>
      <c r="F646" s="52"/>
      <c r="G646" s="52"/>
      <c r="H646" s="52"/>
      <c r="I646" s="52">
        <v>1</v>
      </c>
      <c r="J646" s="74" t="s">
        <v>358</v>
      </c>
    </row>
    <row r="647" spans="1:10">
      <c r="A647" s="14"/>
      <c r="B647" s="61"/>
      <c r="C647" s="61"/>
      <c r="D647" s="5"/>
      <c r="E647" s="52"/>
      <c r="F647" s="52"/>
      <c r="G647" s="52"/>
      <c r="H647" s="52"/>
      <c r="I647" s="52">
        <v>1</v>
      </c>
      <c r="J647" s="74" t="s">
        <v>363</v>
      </c>
    </row>
    <row r="648" spans="1:10" ht="29">
      <c r="A648" s="14"/>
      <c r="B648" s="61"/>
      <c r="C648" s="61"/>
      <c r="D648" s="5"/>
      <c r="E648" s="52"/>
      <c r="F648" s="52"/>
      <c r="G648" s="52"/>
      <c r="H648" s="52"/>
      <c r="I648" s="52">
        <v>2</v>
      </c>
      <c r="J648" s="76" t="s">
        <v>364</v>
      </c>
    </row>
    <row r="649" spans="1:10">
      <c r="A649" s="14"/>
      <c r="B649" s="61"/>
      <c r="C649" s="61"/>
      <c r="D649" s="5"/>
      <c r="E649" s="52"/>
      <c r="F649" s="52"/>
      <c r="G649" s="52"/>
      <c r="H649" s="52"/>
      <c r="I649" s="52">
        <v>1</v>
      </c>
      <c r="J649" s="74" t="s">
        <v>365</v>
      </c>
    </row>
    <row r="650" spans="1:10">
      <c r="A650" s="14"/>
      <c r="B650" s="61"/>
      <c r="C650" s="61"/>
      <c r="D650" s="5"/>
      <c r="E650" s="52"/>
      <c r="F650" s="52"/>
      <c r="G650" s="52"/>
      <c r="H650" s="52"/>
      <c r="I650" s="52">
        <v>1.7</v>
      </c>
      <c r="J650" s="74" t="s">
        <v>366</v>
      </c>
    </row>
    <row r="651" spans="1:10">
      <c r="A651" s="14"/>
      <c r="B651" s="61"/>
      <c r="C651" s="61"/>
      <c r="D651" s="5"/>
      <c r="E651" s="52"/>
      <c r="F651" s="52"/>
      <c r="G651" s="52"/>
      <c r="H651" s="52"/>
      <c r="I651" s="52">
        <v>1</v>
      </c>
      <c r="J651" s="74" t="s">
        <v>367</v>
      </c>
    </row>
    <row r="652" spans="1:10">
      <c r="A652" s="14"/>
      <c r="B652" s="61"/>
      <c r="C652" s="61"/>
      <c r="D652" s="5"/>
      <c r="E652" s="52"/>
      <c r="F652" s="52"/>
      <c r="G652" s="52"/>
      <c r="H652" s="52"/>
      <c r="I652" s="52">
        <v>1</v>
      </c>
      <c r="J652" s="74" t="s">
        <v>361</v>
      </c>
    </row>
    <row r="653" spans="1:10">
      <c r="A653" s="14"/>
      <c r="B653" s="61"/>
      <c r="C653" s="61"/>
      <c r="D653" s="5"/>
      <c r="E653" s="52"/>
      <c r="F653" s="52"/>
      <c r="G653" s="52"/>
      <c r="H653" s="52"/>
      <c r="I653" s="52">
        <v>1</v>
      </c>
      <c r="J653" s="74" t="s">
        <v>362</v>
      </c>
    </row>
    <row r="654" spans="1:10">
      <c r="A654" s="14"/>
      <c r="B654" s="61"/>
      <c r="C654" s="61"/>
      <c r="D654" s="5"/>
      <c r="E654" s="52"/>
      <c r="F654" s="52"/>
      <c r="G654" s="52"/>
      <c r="H654" s="52"/>
      <c r="I654" s="52">
        <v>1</v>
      </c>
      <c r="J654" s="74" t="s">
        <v>368</v>
      </c>
    </row>
    <row r="655" spans="1:10">
      <c r="A655" s="14"/>
      <c r="B655" s="61"/>
      <c r="C655" s="61"/>
      <c r="D655" s="5"/>
      <c r="E655" s="52"/>
      <c r="F655" s="52"/>
      <c r="G655" s="52"/>
      <c r="H655" s="52"/>
      <c r="I655" s="52">
        <v>1.2</v>
      </c>
      <c r="J655" s="74" t="s">
        <v>369</v>
      </c>
    </row>
    <row r="656" spans="1:10">
      <c r="A656" s="14"/>
      <c r="B656" s="61"/>
      <c r="C656" s="61"/>
      <c r="D656" s="5"/>
      <c r="E656" s="52"/>
      <c r="F656" s="52"/>
      <c r="G656" s="52"/>
      <c r="H656" s="52"/>
      <c r="I656" s="52">
        <v>1.8</v>
      </c>
      <c r="J656" s="74" t="s">
        <v>475</v>
      </c>
    </row>
    <row r="657" spans="1:10">
      <c r="A657" s="14"/>
      <c r="B657" s="61"/>
      <c r="C657" s="61"/>
      <c r="D657" s="5"/>
      <c r="E657" s="52"/>
      <c r="F657" s="52"/>
      <c r="G657" s="52"/>
      <c r="H657" s="52"/>
      <c r="I657" s="52">
        <v>0.7</v>
      </c>
      <c r="J657" s="74" t="s">
        <v>476</v>
      </c>
    </row>
    <row r="658" spans="1:10">
      <c r="A658" s="14"/>
      <c r="B658" s="61"/>
      <c r="C658" s="61"/>
      <c r="D658" s="5"/>
      <c r="E658" s="52"/>
      <c r="F658" s="52"/>
      <c r="G658" s="52"/>
      <c r="H658" s="81" t="s">
        <v>52</v>
      </c>
      <c r="I658" s="81">
        <f>SUM(I644:I657)</f>
        <v>30.03</v>
      </c>
      <c r="J658" s="74"/>
    </row>
    <row r="659" spans="1:10">
      <c r="A659" s="14"/>
      <c r="B659" s="61"/>
      <c r="C659" s="61"/>
      <c r="D659" s="5"/>
      <c r="E659" s="52"/>
      <c r="F659" s="52"/>
      <c r="G659" s="52"/>
      <c r="H659" s="81"/>
      <c r="I659" s="81"/>
      <c r="J659" s="74"/>
    </row>
    <row r="660" spans="1:10" ht="58">
      <c r="A660" s="14" t="s">
        <v>253</v>
      </c>
      <c r="B660" s="61" t="s">
        <v>68</v>
      </c>
      <c r="C660" s="61">
        <v>101965</v>
      </c>
      <c r="D660" s="5" t="s">
        <v>122</v>
      </c>
      <c r="E660" s="52"/>
      <c r="F660" s="52"/>
      <c r="G660" s="52"/>
      <c r="H660" s="52"/>
      <c r="I660" s="52" t="s">
        <v>91</v>
      </c>
      <c r="J660" s="76" t="s">
        <v>360</v>
      </c>
    </row>
    <row r="661" spans="1:10">
      <c r="A661" s="14"/>
      <c r="B661" s="61"/>
      <c r="C661" s="62"/>
      <c r="D661" s="5"/>
      <c r="E661" s="53"/>
      <c r="F661" s="70"/>
      <c r="G661" s="70"/>
      <c r="H661" s="70"/>
      <c r="I661" s="52">
        <v>1.5</v>
      </c>
      <c r="J661" s="74" t="s">
        <v>404</v>
      </c>
    </row>
    <row r="662" spans="1:10">
      <c r="A662" s="14"/>
      <c r="B662" s="61"/>
      <c r="C662" s="62"/>
      <c r="D662" s="5"/>
      <c r="E662" s="53"/>
      <c r="F662" s="70"/>
      <c r="G662" s="70"/>
      <c r="H662" s="70"/>
      <c r="I662" s="52">
        <v>1.5</v>
      </c>
      <c r="J662" s="74" t="s">
        <v>405</v>
      </c>
    </row>
    <row r="663" spans="1:10">
      <c r="A663" s="14"/>
      <c r="B663" s="61"/>
      <c r="C663" s="62"/>
      <c r="D663" s="5"/>
      <c r="E663" s="53"/>
      <c r="F663" s="70"/>
      <c r="G663" s="70"/>
      <c r="H663" s="70"/>
      <c r="I663" s="52">
        <v>1.5</v>
      </c>
      <c r="J663" s="74" t="s">
        <v>406</v>
      </c>
    </row>
    <row r="664" spans="1:10">
      <c r="A664" s="14"/>
      <c r="B664" s="61"/>
      <c r="C664" s="62"/>
      <c r="D664" s="5"/>
      <c r="E664" s="53"/>
      <c r="F664" s="70"/>
      <c r="G664" s="70"/>
      <c r="H664" s="70"/>
      <c r="I664" s="52">
        <v>1.5</v>
      </c>
      <c r="J664" s="74" t="s">
        <v>407</v>
      </c>
    </row>
    <row r="665" spans="1:10">
      <c r="A665" s="14"/>
      <c r="B665" s="61"/>
      <c r="C665" s="62"/>
      <c r="D665" s="5"/>
      <c r="E665" s="53"/>
      <c r="F665" s="70"/>
      <c r="G665" s="70"/>
      <c r="H665" s="70"/>
      <c r="I665" s="52">
        <v>1.5</v>
      </c>
      <c r="J665" s="74" t="s">
        <v>409</v>
      </c>
    </row>
    <row r="666" spans="1:10">
      <c r="A666" s="14"/>
      <c r="B666" s="61"/>
      <c r="C666" s="62"/>
      <c r="D666" s="5"/>
      <c r="E666" s="53"/>
      <c r="F666" s="70"/>
      <c r="G666" s="70"/>
      <c r="H666" s="70"/>
      <c r="I666" s="52">
        <v>1.5</v>
      </c>
      <c r="J666" s="74" t="s">
        <v>443</v>
      </c>
    </row>
    <row r="667" spans="1:10">
      <c r="A667" s="14"/>
      <c r="B667" s="61"/>
      <c r="C667" s="62"/>
      <c r="D667" s="5"/>
      <c r="E667" s="53"/>
      <c r="F667" s="70"/>
      <c r="G667" s="70"/>
      <c r="H667" s="70"/>
      <c r="I667" s="52">
        <v>1.5</v>
      </c>
      <c r="J667" s="74" t="s">
        <v>265</v>
      </c>
    </row>
    <row r="668" spans="1:10">
      <c r="A668" s="14"/>
      <c r="B668" s="61"/>
      <c r="C668" s="62"/>
      <c r="D668" s="5"/>
      <c r="E668" s="53"/>
      <c r="F668" s="70"/>
      <c r="G668" s="70"/>
      <c r="H668" s="70"/>
      <c r="I668" s="52">
        <v>1.5</v>
      </c>
      <c r="J668" s="74" t="s">
        <v>266</v>
      </c>
    </row>
    <row r="669" spans="1:10">
      <c r="A669" s="14"/>
      <c r="B669" s="61"/>
      <c r="C669" s="62"/>
      <c r="D669" s="5"/>
      <c r="E669" s="53"/>
      <c r="F669" s="70"/>
      <c r="G669" s="70"/>
      <c r="H669" s="70"/>
      <c r="I669" s="52">
        <v>1.5</v>
      </c>
      <c r="J669" s="74" t="s">
        <v>267</v>
      </c>
    </row>
    <row r="670" spans="1:10">
      <c r="A670" s="14"/>
      <c r="B670" s="61"/>
      <c r="C670" s="62"/>
      <c r="D670" s="5"/>
      <c r="E670" s="53"/>
      <c r="F670" s="70"/>
      <c r="G670" s="70"/>
      <c r="H670" s="70"/>
      <c r="I670" s="52">
        <v>1.5</v>
      </c>
      <c r="J670" s="74" t="s">
        <v>268</v>
      </c>
    </row>
    <row r="671" spans="1:10">
      <c r="A671" s="14"/>
      <c r="B671" s="61"/>
      <c r="C671" s="62"/>
      <c r="D671" s="5"/>
      <c r="E671" s="53"/>
      <c r="F671" s="70"/>
      <c r="G671" s="70"/>
      <c r="H671" s="70"/>
      <c r="I671" s="52">
        <v>1.5</v>
      </c>
      <c r="J671" s="74" t="s">
        <v>269</v>
      </c>
    </row>
    <row r="672" spans="1:10">
      <c r="A672" s="14"/>
      <c r="B672" s="61"/>
      <c r="C672" s="62"/>
      <c r="D672" s="5"/>
      <c r="E672" s="53"/>
      <c r="F672" s="70"/>
      <c r="G672" s="70"/>
      <c r="H672" s="70"/>
      <c r="I672" s="52">
        <v>1.5</v>
      </c>
      <c r="J672" s="74" t="s">
        <v>270</v>
      </c>
    </row>
    <row r="673" spans="1:10">
      <c r="A673" s="14"/>
      <c r="B673" s="61"/>
      <c r="C673" s="62"/>
      <c r="D673" s="5"/>
      <c r="E673" s="53"/>
      <c r="F673" s="70"/>
      <c r="G673" s="70"/>
      <c r="H673" s="70"/>
      <c r="I673" s="52">
        <v>1.5</v>
      </c>
      <c r="J673" s="74" t="s">
        <v>421</v>
      </c>
    </row>
    <row r="674" spans="1:10">
      <c r="A674" s="14"/>
      <c r="B674" s="61"/>
      <c r="C674" s="62"/>
      <c r="D674" s="5"/>
      <c r="E674" s="53"/>
      <c r="F674" s="70"/>
      <c r="G674" s="70"/>
      <c r="H674" s="70"/>
      <c r="I674" s="52">
        <v>1.5</v>
      </c>
      <c r="J674" s="109" t="s">
        <v>344</v>
      </c>
    </row>
    <row r="675" spans="1:10">
      <c r="A675" s="14"/>
      <c r="B675" s="61"/>
      <c r="C675" s="62"/>
      <c r="D675" s="5"/>
      <c r="E675" s="53"/>
      <c r="F675" s="70"/>
      <c r="G675" s="70"/>
      <c r="H675" s="70"/>
      <c r="I675" s="52">
        <v>1.5</v>
      </c>
      <c r="J675" s="109" t="s">
        <v>346</v>
      </c>
    </row>
    <row r="676" spans="1:10">
      <c r="A676" s="14"/>
      <c r="B676" s="61"/>
      <c r="C676" s="62"/>
      <c r="D676" s="5"/>
      <c r="E676" s="53"/>
      <c r="F676" s="70"/>
      <c r="G676" s="70"/>
      <c r="H676" s="70"/>
      <c r="I676" s="52">
        <v>1.5</v>
      </c>
      <c r="J676" s="74" t="s">
        <v>425</v>
      </c>
    </row>
    <row r="677" spans="1:10">
      <c r="A677" s="14"/>
      <c r="B677" s="61"/>
      <c r="C677" s="62"/>
      <c r="D677" s="5"/>
      <c r="E677" s="53"/>
      <c r="F677" s="70"/>
      <c r="G677" s="70"/>
      <c r="H677" s="70"/>
      <c r="I677" s="52">
        <v>1</v>
      </c>
      <c r="J677" s="74" t="s">
        <v>337</v>
      </c>
    </row>
    <row r="678" spans="1:10">
      <c r="A678" s="14"/>
      <c r="B678" s="61"/>
      <c r="C678" s="62"/>
      <c r="D678" s="5"/>
      <c r="E678" s="53"/>
      <c r="F678" s="70"/>
      <c r="G678" s="70"/>
      <c r="H678" s="70"/>
      <c r="I678" s="52">
        <v>1</v>
      </c>
      <c r="J678" s="109" t="s">
        <v>274</v>
      </c>
    </row>
    <row r="679" spans="1:10">
      <c r="A679" s="14"/>
      <c r="B679" s="61"/>
      <c r="C679" s="62"/>
      <c r="D679" s="5"/>
      <c r="E679" s="53"/>
      <c r="F679" s="70"/>
      <c r="G679" s="70"/>
      <c r="H679" s="70"/>
      <c r="I679" s="52">
        <v>1.5</v>
      </c>
      <c r="J679" s="109" t="s">
        <v>473</v>
      </c>
    </row>
    <row r="680" spans="1:10">
      <c r="A680" s="14"/>
      <c r="B680" s="61"/>
      <c r="C680" s="62"/>
      <c r="D680" s="5"/>
      <c r="E680" s="53"/>
      <c r="F680" s="70"/>
      <c r="G680" s="70"/>
      <c r="H680" s="70"/>
      <c r="I680" s="53">
        <v>0.8</v>
      </c>
      <c r="J680" s="109" t="s">
        <v>412</v>
      </c>
    </row>
    <row r="681" spans="1:10">
      <c r="A681" s="14"/>
      <c r="B681" s="61"/>
      <c r="C681" s="62"/>
      <c r="D681" s="5"/>
      <c r="E681" s="53"/>
      <c r="F681" s="70"/>
      <c r="G681" s="70"/>
      <c r="H681" s="70"/>
      <c r="I681" s="53">
        <v>0.8</v>
      </c>
      <c r="J681" s="109" t="s">
        <v>408</v>
      </c>
    </row>
    <row r="682" spans="1:10">
      <c r="A682" s="14"/>
      <c r="B682" s="61"/>
      <c r="C682" s="62"/>
      <c r="D682" s="5"/>
      <c r="E682" s="53"/>
      <c r="F682" s="70"/>
      <c r="G682" s="70"/>
      <c r="H682" s="70"/>
      <c r="I682" s="53">
        <v>0.8</v>
      </c>
      <c r="J682" s="109" t="s">
        <v>413</v>
      </c>
    </row>
    <row r="683" spans="1:10">
      <c r="A683" s="14"/>
      <c r="B683" s="61"/>
      <c r="C683" s="62"/>
      <c r="D683" s="5"/>
      <c r="E683" s="53"/>
      <c r="F683" s="70"/>
      <c r="G683" s="70"/>
      <c r="H683" s="70"/>
      <c r="I683" s="53">
        <v>0.8</v>
      </c>
      <c r="J683" s="109" t="s">
        <v>441</v>
      </c>
    </row>
    <row r="684" spans="1:10">
      <c r="A684" s="14"/>
      <c r="B684" s="61"/>
      <c r="C684" s="62"/>
      <c r="D684" s="5"/>
      <c r="E684" s="53"/>
      <c r="F684" s="70"/>
      <c r="G684" s="70"/>
      <c r="H684" s="70"/>
      <c r="I684" s="53">
        <v>0.8</v>
      </c>
      <c r="J684" s="109" t="s">
        <v>418</v>
      </c>
    </row>
    <row r="685" spans="1:10">
      <c r="A685" s="14"/>
      <c r="B685" s="61"/>
      <c r="C685" s="62"/>
      <c r="D685" s="5"/>
      <c r="E685" s="53"/>
      <c r="F685" s="70"/>
      <c r="G685" s="70"/>
      <c r="H685" s="70"/>
      <c r="I685" s="53">
        <v>0.8</v>
      </c>
      <c r="J685" s="109" t="s">
        <v>442</v>
      </c>
    </row>
    <row r="686" spans="1:10">
      <c r="A686" s="14"/>
      <c r="B686" s="61"/>
      <c r="C686" s="62"/>
      <c r="D686" s="5"/>
      <c r="E686" s="53"/>
      <c r="F686" s="70"/>
      <c r="G686" s="70"/>
      <c r="H686" s="70"/>
      <c r="I686" s="53">
        <v>0.8</v>
      </c>
      <c r="J686" s="109" t="s">
        <v>429</v>
      </c>
    </row>
    <row r="687" spans="1:10">
      <c r="A687" s="14"/>
      <c r="B687" s="61"/>
      <c r="C687" s="62"/>
      <c r="D687" s="5"/>
      <c r="E687" s="53"/>
      <c r="F687" s="70"/>
      <c r="G687" s="70"/>
      <c r="H687" s="70"/>
      <c r="I687" s="53">
        <v>0.8</v>
      </c>
      <c r="J687" s="109" t="s">
        <v>352</v>
      </c>
    </row>
    <row r="688" spans="1:10">
      <c r="A688" s="14"/>
      <c r="B688" s="61"/>
      <c r="C688" s="62"/>
      <c r="D688" s="5"/>
      <c r="E688" s="53"/>
      <c r="F688" s="70"/>
      <c r="G688" s="70"/>
      <c r="H688" s="70"/>
      <c r="I688" s="53">
        <v>2.4</v>
      </c>
      <c r="J688" s="109" t="s">
        <v>359</v>
      </c>
    </row>
    <row r="689" spans="1:10">
      <c r="A689" s="14"/>
      <c r="B689" s="61"/>
      <c r="C689" s="62"/>
      <c r="D689" s="5"/>
      <c r="E689" s="53"/>
      <c r="F689" s="70"/>
      <c r="G689" s="70"/>
      <c r="H689" s="80" t="s">
        <v>52</v>
      </c>
      <c r="I689" s="80">
        <f>SUM(I661:I688)</f>
        <v>36.299999999999997</v>
      </c>
      <c r="J689" s="75"/>
    </row>
    <row r="690" spans="1:10">
      <c r="A690" s="14"/>
      <c r="B690" s="61"/>
      <c r="C690" s="62"/>
      <c r="D690" s="5"/>
      <c r="E690" s="53"/>
      <c r="F690" s="86"/>
      <c r="G690" s="86"/>
      <c r="H690" s="92"/>
      <c r="I690" s="92"/>
      <c r="J690" s="110"/>
    </row>
    <row r="691" spans="1:10">
      <c r="A691" s="13">
        <v>13</v>
      </c>
      <c r="B691" s="60"/>
      <c r="C691" s="63"/>
      <c r="D691" s="6" t="s">
        <v>23</v>
      </c>
      <c r="E691" s="54"/>
      <c r="F691" s="54"/>
      <c r="G691" s="54"/>
      <c r="H691" s="54"/>
      <c r="I691" s="54"/>
      <c r="J691" s="108"/>
    </row>
    <row r="692" spans="1:10" ht="101.5">
      <c r="A692" s="14" t="s">
        <v>233</v>
      </c>
      <c r="B692" s="61" t="s">
        <v>68</v>
      </c>
      <c r="C692" s="88" t="str">
        <f>'ORÇ. TOMADOR'!C113</f>
        <v>18.081.0050-A</v>
      </c>
      <c r="D692" s="99" t="s">
        <v>378</v>
      </c>
      <c r="E692" s="100"/>
      <c r="F692" s="100"/>
      <c r="G692" s="52" t="s">
        <v>91</v>
      </c>
      <c r="H692" s="52" t="s">
        <v>91</v>
      </c>
      <c r="I692" s="52" t="s">
        <v>66</v>
      </c>
      <c r="J692" s="74"/>
    </row>
    <row r="693" spans="1:10">
      <c r="A693" s="14"/>
      <c r="B693" s="61"/>
      <c r="C693" s="88"/>
      <c r="D693" s="101"/>
      <c r="E693" s="102"/>
      <c r="F693" s="102"/>
      <c r="G693" s="52">
        <v>2.2000000000000002</v>
      </c>
      <c r="H693" s="52">
        <v>0.6</v>
      </c>
      <c r="I693" s="52">
        <f>G693*H693</f>
        <v>1.32</v>
      </c>
      <c r="J693" s="74" t="s">
        <v>274</v>
      </c>
    </row>
    <row r="694" spans="1:10">
      <c r="A694" s="14"/>
      <c r="B694" s="61"/>
      <c r="C694" s="88"/>
      <c r="D694" s="101"/>
      <c r="E694" s="102"/>
      <c r="F694" s="102"/>
      <c r="G694" s="52">
        <v>2.8</v>
      </c>
      <c r="H694" s="52">
        <v>0.6</v>
      </c>
      <c r="I694" s="52">
        <f>G694*H694</f>
        <v>1.68</v>
      </c>
      <c r="J694" s="74" t="s">
        <v>274</v>
      </c>
    </row>
    <row r="695" spans="1:10">
      <c r="A695" s="14"/>
      <c r="B695" s="61"/>
      <c r="C695" s="88"/>
      <c r="D695" s="101"/>
      <c r="E695" s="102"/>
      <c r="F695" s="102"/>
      <c r="G695" s="52"/>
      <c r="H695" s="81" t="s">
        <v>52</v>
      </c>
      <c r="I695" s="81">
        <f>SUM(I693:I694)</f>
        <v>3</v>
      </c>
      <c r="J695" s="74"/>
    </row>
    <row r="696" spans="1:10">
      <c r="A696" s="14"/>
      <c r="B696" s="61"/>
      <c r="C696" s="88"/>
      <c r="D696" s="101"/>
      <c r="E696" s="102"/>
      <c r="F696" s="102"/>
      <c r="G696" s="52"/>
      <c r="H696" s="81"/>
      <c r="I696" s="81"/>
      <c r="J696" s="74"/>
    </row>
    <row r="697" spans="1:10" ht="87">
      <c r="A697" s="14" t="s">
        <v>234</v>
      </c>
      <c r="B697" s="61" t="s">
        <v>68</v>
      </c>
      <c r="C697" s="88" t="str">
        <f>'ORÇ. TOMADOR'!C114</f>
        <v>18.016.0040-A</v>
      </c>
      <c r="D697" s="103" t="s">
        <v>375</v>
      </c>
      <c r="E697" s="105"/>
      <c r="F697" s="106"/>
      <c r="G697" s="52"/>
      <c r="H697" s="52"/>
      <c r="I697" s="106" t="s">
        <v>317</v>
      </c>
      <c r="J697" s="74"/>
    </row>
    <row r="698" spans="1:10">
      <c r="A698" s="14"/>
      <c r="B698" s="61"/>
      <c r="C698" s="88"/>
      <c r="D698" s="103"/>
      <c r="E698" s="106"/>
      <c r="F698" s="106"/>
      <c r="G698" s="52"/>
      <c r="H698" s="52"/>
      <c r="I698" s="52">
        <v>2</v>
      </c>
      <c r="J698" s="74" t="s">
        <v>274</v>
      </c>
    </row>
    <row r="699" spans="1:10">
      <c r="A699" s="14"/>
      <c r="B699" s="61"/>
      <c r="C699" s="88"/>
      <c r="D699" s="103"/>
      <c r="E699" s="106"/>
      <c r="F699" s="106"/>
      <c r="G699" s="52"/>
      <c r="H699" s="81" t="s">
        <v>52</v>
      </c>
      <c r="I699" s="81">
        <f>SUM(I698)</f>
        <v>2</v>
      </c>
      <c r="J699" s="74"/>
    </row>
    <row r="700" spans="1:10">
      <c r="A700" s="14"/>
      <c r="B700" s="61"/>
      <c r="C700" s="88"/>
      <c r="D700" s="103"/>
      <c r="E700" s="106"/>
      <c r="F700" s="106"/>
      <c r="G700" s="52"/>
      <c r="H700" s="52"/>
      <c r="I700" s="52"/>
      <c r="J700" s="74"/>
    </row>
    <row r="701" spans="1:10" ht="58">
      <c r="A701" s="14" t="s">
        <v>235</v>
      </c>
      <c r="B701" s="61" t="s">
        <v>68</v>
      </c>
      <c r="C701" s="88" t="str">
        <f>'ORÇ. TOMADOR'!C115</f>
        <v>18.009.0065-A</v>
      </c>
      <c r="D701" s="103" t="s">
        <v>377</v>
      </c>
      <c r="E701" s="106"/>
      <c r="F701" s="106"/>
      <c r="G701" s="52"/>
      <c r="H701" s="52"/>
      <c r="I701" s="106" t="s">
        <v>317</v>
      </c>
      <c r="J701" s="74"/>
    </row>
    <row r="702" spans="1:10">
      <c r="A702" s="14"/>
      <c r="B702" s="61"/>
      <c r="C702" s="88"/>
      <c r="D702" s="103"/>
      <c r="E702" s="106"/>
      <c r="F702" s="106"/>
      <c r="G702" s="52"/>
      <c r="H702" s="52"/>
      <c r="I702" s="52">
        <v>2</v>
      </c>
      <c r="J702" s="74" t="s">
        <v>274</v>
      </c>
    </row>
    <row r="703" spans="1:10">
      <c r="A703" s="14"/>
      <c r="B703" s="61"/>
      <c r="C703" s="88"/>
      <c r="D703" s="103"/>
      <c r="E703" s="106"/>
      <c r="F703" s="106"/>
      <c r="G703" s="52"/>
      <c r="H703" s="81" t="s">
        <v>52</v>
      </c>
      <c r="I703" s="81">
        <f>SUM(I702)</f>
        <v>2</v>
      </c>
      <c r="J703" s="74"/>
    </row>
    <row r="704" spans="1:10">
      <c r="A704" s="14"/>
      <c r="B704" s="61"/>
      <c r="C704" s="88"/>
      <c r="D704" s="103"/>
      <c r="E704" s="106"/>
      <c r="F704" s="106"/>
      <c r="G704" s="52"/>
      <c r="H704" s="52"/>
      <c r="I704" s="52"/>
      <c r="J704" s="74"/>
    </row>
    <row r="705" spans="1:10">
      <c r="A705" s="14"/>
      <c r="B705" s="61"/>
      <c r="C705" s="88"/>
      <c r="D705" s="103"/>
      <c r="E705" s="106"/>
      <c r="F705" s="106"/>
      <c r="G705" s="52"/>
      <c r="H705" s="52"/>
      <c r="I705" s="52"/>
      <c r="J705" s="74"/>
    </row>
    <row r="706" spans="1:10" ht="87">
      <c r="A706" s="14" t="s">
        <v>236</v>
      </c>
      <c r="B706" s="61" t="s">
        <v>68</v>
      </c>
      <c r="C706" s="88" t="str">
        <f>'ORÇ. TOMADOR'!C116</f>
        <v>18.081.0020-A</v>
      </c>
      <c r="D706" s="103" t="s">
        <v>373</v>
      </c>
      <c r="E706" s="106"/>
      <c r="F706" s="106"/>
      <c r="G706" s="52"/>
      <c r="H706" s="52"/>
      <c r="I706" s="52" t="s">
        <v>91</v>
      </c>
      <c r="J706" s="74"/>
    </row>
    <row r="707" spans="1:10">
      <c r="A707" s="14"/>
      <c r="B707" s="61"/>
      <c r="C707" s="88"/>
      <c r="D707" s="103"/>
      <c r="E707" s="106"/>
      <c r="F707" s="106"/>
      <c r="G707" s="52"/>
      <c r="H707" s="52"/>
      <c r="I707" s="52">
        <v>2.2000000000000002</v>
      </c>
      <c r="J707" s="74" t="s">
        <v>274</v>
      </c>
    </row>
    <row r="708" spans="1:10">
      <c r="A708" s="14"/>
      <c r="B708" s="61"/>
      <c r="C708" s="88"/>
      <c r="D708" s="103"/>
      <c r="E708" s="106"/>
      <c r="F708" s="106"/>
      <c r="G708" s="52"/>
      <c r="H708" s="81" t="s">
        <v>52</v>
      </c>
      <c r="I708" s="81">
        <f>SUM(I707)</f>
        <v>2.2000000000000002</v>
      </c>
      <c r="J708" s="74"/>
    </row>
    <row r="709" spans="1:10">
      <c r="A709" s="14"/>
      <c r="B709" s="61"/>
      <c r="C709" s="88"/>
      <c r="D709" s="103"/>
      <c r="E709" s="106"/>
      <c r="F709" s="106"/>
      <c r="G709" s="52"/>
      <c r="H709" s="52"/>
      <c r="I709" s="52"/>
      <c r="J709" s="74"/>
    </row>
    <row r="710" spans="1:10" ht="145">
      <c r="A710" s="14" t="s">
        <v>237</v>
      </c>
      <c r="B710" s="61" t="s">
        <v>68</v>
      </c>
      <c r="C710" s="88" t="str">
        <f>'ORÇ. TOMADOR'!C117</f>
        <v>18.002.0014-A</v>
      </c>
      <c r="D710" s="103" t="s">
        <v>384</v>
      </c>
      <c r="E710" s="106"/>
      <c r="F710" s="106"/>
      <c r="G710" s="52"/>
      <c r="H710" s="52"/>
      <c r="I710" s="106" t="s">
        <v>139</v>
      </c>
      <c r="J710" s="74"/>
    </row>
    <row r="711" spans="1:10">
      <c r="A711" s="14"/>
      <c r="B711" s="61"/>
      <c r="C711" s="88"/>
      <c r="D711" s="103"/>
      <c r="E711" s="106"/>
      <c r="F711" s="106"/>
      <c r="G711" s="52"/>
      <c r="H711" s="52"/>
      <c r="I711" s="106">
        <v>1</v>
      </c>
      <c r="J711" s="74" t="s">
        <v>451</v>
      </c>
    </row>
    <row r="712" spans="1:10">
      <c r="A712" s="14"/>
      <c r="B712" s="61"/>
      <c r="C712" s="88"/>
      <c r="D712" s="103"/>
      <c r="E712" s="106"/>
      <c r="F712" s="106"/>
      <c r="G712" s="52"/>
      <c r="H712" s="52"/>
      <c r="I712" s="106">
        <v>1</v>
      </c>
      <c r="J712" s="74" t="s">
        <v>452</v>
      </c>
    </row>
    <row r="713" spans="1:10">
      <c r="A713" s="14"/>
      <c r="B713" s="61"/>
      <c r="C713" s="88"/>
      <c r="D713" s="103"/>
      <c r="E713" s="106"/>
      <c r="F713" s="106"/>
      <c r="G713" s="52"/>
      <c r="H713" s="81" t="s">
        <v>52</v>
      </c>
      <c r="I713" s="123">
        <f>SUM(I711:I712)</f>
        <v>2</v>
      </c>
      <c r="J713" s="74"/>
    </row>
    <row r="714" spans="1:10">
      <c r="A714" s="14"/>
      <c r="B714" s="61"/>
      <c r="C714" s="88"/>
      <c r="D714" s="103"/>
      <c r="E714" s="106"/>
      <c r="F714" s="106"/>
      <c r="G714" s="52"/>
      <c r="H714" s="52"/>
      <c r="I714" s="106"/>
      <c r="J714" s="74"/>
    </row>
    <row r="715" spans="1:10" ht="43.5">
      <c r="A715" s="14" t="s">
        <v>238</v>
      </c>
      <c r="B715" s="61" t="s">
        <v>68</v>
      </c>
      <c r="C715" s="88" t="str">
        <f>'ORÇ. TOMADOR'!C118</f>
        <v>18.007.0090-A</v>
      </c>
      <c r="D715" s="103" t="s">
        <v>386</v>
      </c>
      <c r="E715" s="106"/>
      <c r="F715" s="106"/>
      <c r="G715" s="52"/>
      <c r="H715" s="52"/>
      <c r="I715" s="106" t="s">
        <v>139</v>
      </c>
      <c r="J715" s="74"/>
    </row>
    <row r="716" spans="1:10">
      <c r="A716" s="14"/>
      <c r="B716" s="61"/>
      <c r="C716" s="88"/>
      <c r="D716" s="103"/>
      <c r="E716" s="106"/>
      <c r="F716" s="106"/>
      <c r="G716" s="52"/>
      <c r="H716" s="52"/>
      <c r="I716" s="106">
        <v>1</v>
      </c>
      <c r="J716" s="74" t="s">
        <v>451</v>
      </c>
    </row>
    <row r="717" spans="1:10">
      <c r="A717" s="14"/>
      <c r="B717" s="61"/>
      <c r="C717" s="88"/>
      <c r="D717" s="103"/>
      <c r="E717" s="106"/>
      <c r="F717" s="106"/>
      <c r="G717" s="52"/>
      <c r="H717" s="81"/>
      <c r="I717" s="52">
        <f>SUM(I716)</f>
        <v>1</v>
      </c>
      <c r="J717" s="74" t="s">
        <v>452</v>
      </c>
    </row>
    <row r="718" spans="1:10">
      <c r="A718" s="14"/>
      <c r="B718" s="61"/>
      <c r="C718" s="88"/>
      <c r="D718" s="103"/>
      <c r="E718" s="106"/>
      <c r="F718" s="106"/>
      <c r="G718" s="52"/>
      <c r="H718" s="81" t="s">
        <v>52</v>
      </c>
      <c r="I718" s="123">
        <f>SUM(I716:I717)</f>
        <v>2</v>
      </c>
      <c r="J718" s="74"/>
    </row>
    <row r="719" spans="1:10">
      <c r="A719" s="14"/>
      <c r="B719" s="61"/>
      <c r="C719" s="88"/>
      <c r="D719" s="103"/>
      <c r="E719" s="106"/>
      <c r="F719" s="106"/>
      <c r="G719" s="52"/>
      <c r="H719" s="81"/>
      <c r="I719" s="106"/>
      <c r="J719" s="74"/>
    </row>
    <row r="720" spans="1:10" ht="87">
      <c r="A720" s="135" t="s">
        <v>239</v>
      </c>
      <c r="B720" s="136" t="s">
        <v>68</v>
      </c>
      <c r="C720" s="137" t="str">
        <f>'ORÇ. TOMADOR'!C119</f>
        <v>18.013.0170-A</v>
      </c>
      <c r="D720" s="138" t="s">
        <v>388</v>
      </c>
      <c r="E720" s="139"/>
      <c r="F720" s="139"/>
      <c r="G720" s="139"/>
      <c r="H720" s="139"/>
      <c r="I720" s="139" t="s">
        <v>139</v>
      </c>
      <c r="J720" s="140"/>
    </row>
    <row r="721" spans="1:10">
      <c r="A721" s="135"/>
      <c r="B721" s="136"/>
      <c r="C721" s="137"/>
      <c r="D721" s="138"/>
      <c r="E721" s="139"/>
      <c r="F721" s="139"/>
      <c r="G721" s="139"/>
      <c r="H721" s="139"/>
      <c r="I721" s="139">
        <v>1</v>
      </c>
      <c r="J721" s="140" t="s">
        <v>451</v>
      </c>
    </row>
    <row r="722" spans="1:10">
      <c r="A722" s="135"/>
      <c r="B722" s="136"/>
      <c r="C722" s="137"/>
      <c r="D722" s="138"/>
      <c r="E722" s="139"/>
      <c r="F722" s="139"/>
      <c r="G722" s="139"/>
      <c r="H722" s="141"/>
      <c r="I722" s="139">
        <f>SUM(I721)</f>
        <v>1</v>
      </c>
      <c r="J722" s="140" t="s">
        <v>452</v>
      </c>
    </row>
    <row r="723" spans="1:10">
      <c r="A723" s="135"/>
      <c r="B723" s="136"/>
      <c r="C723" s="137"/>
      <c r="D723" s="138"/>
      <c r="E723" s="139"/>
      <c r="F723" s="139"/>
      <c r="G723" s="139"/>
      <c r="H723" s="141" t="s">
        <v>52</v>
      </c>
      <c r="I723" s="141">
        <f>SUM(I721:I722)</f>
        <v>2</v>
      </c>
      <c r="J723" s="140"/>
    </row>
    <row r="724" spans="1:10">
      <c r="A724" s="14"/>
      <c r="B724" s="61"/>
      <c r="C724" s="88"/>
      <c r="D724" s="103"/>
      <c r="E724" s="106"/>
      <c r="F724" s="106"/>
      <c r="G724" s="52"/>
      <c r="H724" s="52"/>
      <c r="I724" s="106"/>
      <c r="J724" s="74"/>
    </row>
    <row r="725" spans="1:10" ht="87">
      <c r="A725" s="14" t="s">
        <v>240</v>
      </c>
      <c r="B725" s="61"/>
      <c r="C725" s="88" t="str">
        <f>'ORÇ. TOMADOR'!C120</f>
        <v>18.002.0090-A</v>
      </c>
      <c r="D725" s="103" t="str">
        <f>'ORÇ. TOMADOR'!D120</f>
        <v>BACIA SANITARIA DE LOUCA BRANCA,CONVENCIONAL,CONFORME ABNT NBR 9050 PARA ACESSIBILIDADE,INCLUSIVE ASSENTO PLASTICO PADRAO MEDIO LUXO,TUBO DE LIGACAO,ANEL DE VEDACAO E ACESSORIOS DE FIXACAO.FORNECIMENTO</v>
      </c>
      <c r="E725" s="106"/>
      <c r="F725" s="106"/>
      <c r="G725" s="52"/>
      <c r="H725" s="52"/>
      <c r="I725" s="106" t="s">
        <v>317</v>
      </c>
      <c r="J725" s="74"/>
    </row>
    <row r="726" spans="1:10">
      <c r="A726" s="14"/>
      <c r="B726" s="61"/>
      <c r="C726" s="88"/>
      <c r="D726" s="103"/>
      <c r="E726" s="106"/>
      <c r="F726" s="106"/>
      <c r="G726" s="52"/>
      <c r="H726" s="52"/>
      <c r="I726" s="106">
        <v>1</v>
      </c>
      <c r="J726" s="74" t="s">
        <v>451</v>
      </c>
    </row>
    <row r="727" spans="1:10">
      <c r="A727" s="14"/>
      <c r="B727" s="61"/>
      <c r="C727" s="88"/>
      <c r="D727" s="103"/>
      <c r="E727" s="106"/>
      <c r="F727" s="106"/>
      <c r="G727" s="52"/>
      <c r="H727" s="81"/>
      <c r="I727" s="52">
        <f>SUM(I726)</f>
        <v>1</v>
      </c>
      <c r="J727" s="74" t="s">
        <v>452</v>
      </c>
    </row>
    <row r="728" spans="1:10">
      <c r="A728" s="14"/>
      <c r="B728" s="61"/>
      <c r="C728" s="88"/>
      <c r="D728" s="103"/>
      <c r="E728" s="106"/>
      <c r="F728" s="106"/>
      <c r="G728" s="52"/>
      <c r="H728" s="81" t="s">
        <v>52</v>
      </c>
      <c r="I728" s="123">
        <f>SUM(I726:I727)</f>
        <v>2</v>
      </c>
      <c r="J728" s="74"/>
    </row>
    <row r="729" spans="1:10">
      <c r="A729" s="14"/>
      <c r="B729" s="61"/>
      <c r="C729" s="88"/>
      <c r="D729" s="103"/>
      <c r="E729" s="106"/>
      <c r="F729" s="106"/>
      <c r="G729" s="52"/>
      <c r="H729" s="52"/>
      <c r="I729" s="106"/>
      <c r="J729" s="74"/>
    </row>
    <row r="730" spans="1:10">
      <c r="A730" s="14"/>
      <c r="B730" s="61"/>
      <c r="C730" s="88"/>
      <c r="D730" s="103"/>
      <c r="E730" s="106"/>
      <c r="F730" s="106"/>
      <c r="G730" s="52"/>
      <c r="H730" s="52"/>
      <c r="I730" s="106"/>
      <c r="J730" s="74"/>
    </row>
    <row r="731" spans="1:10" ht="87">
      <c r="A731" s="14" t="s">
        <v>241</v>
      </c>
      <c r="B731" s="61"/>
      <c r="C731" s="88" t="str">
        <f>'ORÇ. TOMADOR'!C121</f>
        <v>18.016.0106-A</v>
      </c>
      <c r="D731" s="103" t="s">
        <v>393</v>
      </c>
      <c r="E731" s="106"/>
      <c r="F731" s="106"/>
      <c r="G731" s="52"/>
      <c r="H731" s="52"/>
      <c r="I731" s="106" t="s">
        <v>317</v>
      </c>
      <c r="J731" s="74"/>
    </row>
    <row r="732" spans="1:10" ht="29">
      <c r="A732" s="14"/>
      <c r="B732" s="61"/>
      <c r="C732" s="88"/>
      <c r="D732" s="103"/>
      <c r="E732" s="106"/>
      <c r="F732" s="106"/>
      <c r="G732" s="52"/>
      <c r="H732" s="52"/>
      <c r="I732" s="106">
        <v>1</v>
      </c>
      <c r="J732" s="76" t="s">
        <v>453</v>
      </c>
    </row>
    <row r="733" spans="1:10" ht="29">
      <c r="A733" s="14"/>
      <c r="B733" s="61"/>
      <c r="C733" s="88"/>
      <c r="D733" s="103"/>
      <c r="E733" s="106"/>
      <c r="F733" s="106"/>
      <c r="G733" s="52"/>
      <c r="H733" s="81"/>
      <c r="I733" s="52">
        <v>1</v>
      </c>
      <c r="J733" s="76" t="s">
        <v>454</v>
      </c>
    </row>
    <row r="734" spans="1:10">
      <c r="A734" s="14"/>
      <c r="B734" s="61"/>
      <c r="C734" s="88"/>
      <c r="D734" s="103"/>
      <c r="E734" s="106"/>
      <c r="F734" s="106"/>
      <c r="G734" s="52"/>
      <c r="H734" s="81"/>
      <c r="I734" s="52">
        <v>3</v>
      </c>
      <c r="J734" s="76" t="s">
        <v>455</v>
      </c>
    </row>
    <row r="735" spans="1:10" ht="24" customHeight="1">
      <c r="A735" s="14"/>
      <c r="B735" s="61"/>
      <c r="C735" s="88"/>
      <c r="D735" s="103"/>
      <c r="E735" s="106"/>
      <c r="F735" s="106"/>
      <c r="G735" s="52"/>
      <c r="H735" s="81"/>
      <c r="I735" s="106">
        <v>3</v>
      </c>
      <c r="J735" s="76" t="s">
        <v>456</v>
      </c>
    </row>
    <row r="736" spans="1:10">
      <c r="A736" s="14"/>
      <c r="B736" s="61"/>
      <c r="C736" s="88"/>
      <c r="D736" s="103"/>
      <c r="E736" s="106"/>
      <c r="F736" s="106"/>
      <c r="G736" s="52"/>
      <c r="H736" s="81" t="s">
        <v>52</v>
      </c>
      <c r="I736" s="123">
        <f>SUM(I732:I735)</f>
        <v>8</v>
      </c>
      <c r="J736" s="74"/>
    </row>
    <row r="737" spans="1:10">
      <c r="A737" s="14"/>
      <c r="B737" s="61"/>
      <c r="C737" s="88"/>
      <c r="D737" s="103"/>
      <c r="E737" s="106"/>
      <c r="F737" s="106"/>
      <c r="G737" s="52"/>
      <c r="H737" s="81"/>
      <c r="I737" s="123"/>
      <c r="J737" s="74"/>
    </row>
    <row r="738" spans="1:10" ht="159.5">
      <c r="A738" s="14" t="s">
        <v>242</v>
      </c>
      <c r="B738" s="61"/>
      <c r="C738" s="88" t="str">
        <f>'ORÇ. TOMADOR'!C122</f>
        <v>18.016.0125-A</v>
      </c>
      <c r="D738" s="103" t="s">
        <v>399</v>
      </c>
      <c r="E738" s="106"/>
      <c r="F738" s="106"/>
      <c r="G738" s="52"/>
      <c r="H738" s="52"/>
      <c r="I738" s="106" t="s">
        <v>317</v>
      </c>
      <c r="J738" s="74"/>
    </row>
    <row r="739" spans="1:10">
      <c r="A739" s="14"/>
      <c r="B739" s="61"/>
      <c r="C739" s="88"/>
      <c r="D739" s="103"/>
      <c r="E739" s="106"/>
      <c r="F739" s="106"/>
      <c r="G739" s="52"/>
      <c r="H739" s="52"/>
      <c r="I739" s="106">
        <v>1</v>
      </c>
      <c r="J739" s="74" t="s">
        <v>457</v>
      </c>
    </row>
    <row r="740" spans="1:10">
      <c r="A740" s="14"/>
      <c r="B740" s="61"/>
      <c r="C740" s="88"/>
      <c r="D740" s="103"/>
      <c r="E740" s="106"/>
      <c r="F740" s="106"/>
      <c r="G740" s="52"/>
      <c r="H740" s="52"/>
      <c r="I740" s="106">
        <v>1</v>
      </c>
      <c r="J740" s="74" t="s">
        <v>458</v>
      </c>
    </row>
    <row r="741" spans="1:10">
      <c r="A741" s="14"/>
      <c r="B741" s="61"/>
      <c r="C741" s="88"/>
      <c r="D741" s="103"/>
      <c r="E741" s="106"/>
      <c r="F741" s="106"/>
      <c r="G741" s="52"/>
      <c r="H741" s="81" t="s">
        <v>52</v>
      </c>
      <c r="I741" s="123">
        <f>SUM(I739:I740)</f>
        <v>2</v>
      </c>
      <c r="J741" s="74"/>
    </row>
    <row r="742" spans="1:10">
      <c r="A742" s="14"/>
      <c r="B742" s="61"/>
      <c r="C742" s="88"/>
      <c r="D742" s="103"/>
      <c r="E742" s="106"/>
      <c r="F742" s="106"/>
      <c r="G742" s="52"/>
      <c r="H742" s="52"/>
      <c r="I742" s="106"/>
      <c r="J742" s="74"/>
    </row>
    <row r="743" spans="1:10" ht="101.5">
      <c r="A743" s="14" t="s">
        <v>243</v>
      </c>
      <c r="B743" s="61"/>
      <c r="C743" s="88" t="str">
        <f>'ORÇ. TOMADOR'!C123</f>
        <v>18.016.0135-A</v>
      </c>
      <c r="D743" s="103" t="s">
        <v>401</v>
      </c>
      <c r="E743" s="106"/>
      <c r="F743" s="106"/>
      <c r="G743" s="52"/>
      <c r="H743" s="52"/>
      <c r="I743" s="106" t="s">
        <v>317</v>
      </c>
      <c r="J743" s="74"/>
    </row>
    <row r="744" spans="1:10">
      <c r="A744" s="14"/>
      <c r="B744" s="61"/>
      <c r="C744" s="88"/>
      <c r="D744" s="103"/>
      <c r="E744" s="106"/>
      <c r="F744" s="106"/>
      <c r="G744" s="52"/>
      <c r="H744" s="52"/>
      <c r="I744" s="106">
        <v>1</v>
      </c>
      <c r="J744" s="74" t="s">
        <v>451</v>
      </c>
    </row>
    <row r="745" spans="1:10">
      <c r="A745" s="14"/>
      <c r="B745" s="61"/>
      <c r="C745" s="88"/>
      <c r="D745" s="103"/>
      <c r="E745" s="106"/>
      <c r="F745" s="106"/>
      <c r="G745" s="52"/>
      <c r="H745" s="81"/>
      <c r="I745" s="52">
        <f>SUM(I744)</f>
        <v>1</v>
      </c>
      <c r="J745" s="74" t="s">
        <v>452</v>
      </c>
    </row>
    <row r="746" spans="1:10">
      <c r="A746" s="14"/>
      <c r="B746" s="61"/>
      <c r="C746" s="88"/>
      <c r="D746" s="103"/>
      <c r="E746" s="106"/>
      <c r="F746" s="106"/>
      <c r="G746" s="52"/>
      <c r="H746" s="81" t="s">
        <v>52</v>
      </c>
      <c r="I746" s="123">
        <f>SUM(I744:I745)</f>
        <v>2</v>
      </c>
      <c r="J746" s="74"/>
    </row>
    <row r="747" spans="1:10">
      <c r="A747" s="14"/>
      <c r="B747" s="61"/>
      <c r="C747" s="88"/>
      <c r="D747" s="103"/>
      <c r="E747" s="106"/>
      <c r="F747" s="106"/>
      <c r="G747" s="52"/>
      <c r="H747" s="52"/>
      <c r="I747" s="106"/>
      <c r="J747" s="74"/>
    </row>
    <row r="748" spans="1:10" ht="116">
      <c r="A748" s="14" t="s">
        <v>379</v>
      </c>
      <c r="B748" s="61"/>
      <c r="C748" s="88" t="str">
        <f>'ORÇ. TOMADOR'!C124</f>
        <v>18.016.0100-A</v>
      </c>
      <c r="D748" s="101" t="str">
        <f>'ORÇ. TOMADOR'!D124</f>
        <v>BARRA DE APOIO PARA LAVATORIO DE CENTRO,EM ACO INOXIDAVEL AISI 304,TUBO DE 1.1/4",INCLUSIVE FIXACAO COM PARAFUSOS INOXIDAVEIS E BUCHAS PLASTICAS,MEDINDO (60X40)CM,CONFORME ABNT NBR9050 PARA ACESSIBILIDADE.FORNECIMENTO E COLOCACAO</v>
      </c>
      <c r="E748" s="106"/>
      <c r="F748" s="106"/>
      <c r="G748" s="52"/>
      <c r="H748" s="52"/>
      <c r="I748" s="106" t="s">
        <v>317</v>
      </c>
      <c r="J748" s="74"/>
    </row>
    <row r="749" spans="1:10">
      <c r="A749" s="14"/>
      <c r="B749" s="61"/>
      <c r="C749" s="88"/>
      <c r="D749" s="103"/>
      <c r="E749" s="106"/>
      <c r="F749" s="106"/>
      <c r="G749" s="52"/>
      <c r="H749" s="52"/>
      <c r="I749" s="106">
        <v>1</v>
      </c>
      <c r="J749" s="74" t="s">
        <v>451</v>
      </c>
    </row>
    <row r="750" spans="1:10">
      <c r="A750" s="14"/>
      <c r="B750" s="61"/>
      <c r="C750" s="88"/>
      <c r="D750" s="103"/>
      <c r="E750" s="106"/>
      <c r="F750" s="106"/>
      <c r="G750" s="52"/>
      <c r="H750" s="81"/>
      <c r="I750" s="52">
        <f>SUM(I749)</f>
        <v>1</v>
      </c>
      <c r="J750" s="74" t="s">
        <v>452</v>
      </c>
    </row>
    <row r="751" spans="1:10">
      <c r="A751" s="14"/>
      <c r="B751" s="61"/>
      <c r="C751" s="88"/>
      <c r="D751" s="103"/>
      <c r="E751" s="106"/>
      <c r="F751" s="106"/>
      <c r="G751" s="52"/>
      <c r="H751" s="81" t="s">
        <v>52</v>
      </c>
      <c r="I751" s="123">
        <f>SUM(I749:I750)</f>
        <v>2</v>
      </c>
      <c r="J751" s="74"/>
    </row>
    <row r="752" spans="1:10">
      <c r="A752" s="14"/>
      <c r="B752" s="61"/>
      <c r="C752" s="88"/>
      <c r="D752" s="103"/>
      <c r="E752" s="106"/>
      <c r="F752" s="106"/>
      <c r="G752" s="52"/>
      <c r="H752" s="52"/>
      <c r="I752" s="106"/>
      <c r="J752" s="74"/>
    </row>
    <row r="753" spans="1:10" ht="43.5">
      <c r="A753" s="14" t="s">
        <v>380</v>
      </c>
      <c r="B753" s="61" t="s">
        <v>68</v>
      </c>
      <c r="C753" s="88">
        <f>'ORÇ. TOMADOR'!C125</f>
        <v>86902</v>
      </c>
      <c r="D753" s="103" t="s">
        <v>141</v>
      </c>
      <c r="E753" s="106"/>
      <c r="F753" s="106"/>
      <c r="G753" s="52"/>
      <c r="H753" s="52"/>
      <c r="I753" s="106" t="s">
        <v>139</v>
      </c>
      <c r="J753" s="74"/>
    </row>
    <row r="754" spans="1:10">
      <c r="A754" s="14"/>
      <c r="B754" s="61"/>
      <c r="C754" s="88"/>
      <c r="D754" s="103"/>
      <c r="E754" s="106"/>
      <c r="F754" s="106"/>
      <c r="G754" s="52"/>
      <c r="H754" s="52"/>
      <c r="I754" s="106">
        <v>1</v>
      </c>
      <c r="J754" s="74" t="s">
        <v>459</v>
      </c>
    </row>
    <row r="755" spans="1:10">
      <c r="A755" s="14"/>
      <c r="B755" s="61"/>
      <c r="C755" s="88"/>
      <c r="D755" s="103"/>
      <c r="E755" s="106"/>
      <c r="F755" s="106"/>
      <c r="G755" s="52"/>
      <c r="H755" s="52"/>
      <c r="I755" s="106">
        <v>1</v>
      </c>
      <c r="J755" s="74" t="s">
        <v>460</v>
      </c>
    </row>
    <row r="756" spans="1:10">
      <c r="A756" s="14"/>
      <c r="B756" s="61"/>
      <c r="C756" s="88"/>
      <c r="D756" s="103"/>
      <c r="E756" s="106"/>
      <c r="F756" s="106"/>
      <c r="G756" s="52"/>
      <c r="H756" s="52"/>
      <c r="I756" s="106">
        <v>1</v>
      </c>
      <c r="J756" s="74" t="s">
        <v>461</v>
      </c>
    </row>
    <row r="757" spans="1:10">
      <c r="A757" s="14"/>
      <c r="B757" s="61"/>
      <c r="C757" s="88"/>
      <c r="D757" s="103"/>
      <c r="E757" s="106"/>
      <c r="F757" s="106"/>
      <c r="G757" s="52"/>
      <c r="H757" s="52"/>
      <c r="I757" s="106">
        <v>1</v>
      </c>
      <c r="J757" s="74" t="s">
        <v>474</v>
      </c>
    </row>
    <row r="758" spans="1:10">
      <c r="A758" s="14"/>
      <c r="B758" s="61"/>
      <c r="C758" s="88"/>
      <c r="D758" s="103"/>
      <c r="E758" s="106"/>
      <c r="F758" s="106"/>
      <c r="G758" s="52"/>
      <c r="H758" s="81" t="s">
        <v>52</v>
      </c>
      <c r="I758" s="123">
        <f>SUM(I754:I757)</f>
        <v>4</v>
      </c>
      <c r="J758" s="74"/>
    </row>
    <row r="759" spans="1:10">
      <c r="A759" s="14"/>
      <c r="B759" s="61"/>
      <c r="C759" s="88"/>
      <c r="D759" s="103"/>
      <c r="E759" s="106"/>
      <c r="F759" s="106"/>
      <c r="G759" s="52"/>
      <c r="H759" s="52"/>
      <c r="I759" s="106"/>
      <c r="J759" s="74"/>
    </row>
    <row r="760" spans="1:10" ht="43.5">
      <c r="A760" s="14" t="s">
        <v>381</v>
      </c>
      <c r="B760" s="61" t="s">
        <v>68</v>
      </c>
      <c r="C760" s="88">
        <f>'ORÇ. TOMADOR'!C126</f>
        <v>86906</v>
      </c>
      <c r="D760" s="103" t="s">
        <v>142</v>
      </c>
      <c r="E760" s="106"/>
      <c r="F760" s="106"/>
      <c r="G760" s="52"/>
      <c r="H760" s="52"/>
      <c r="I760" s="106" t="s">
        <v>139</v>
      </c>
      <c r="J760" s="74"/>
    </row>
    <row r="761" spans="1:10">
      <c r="A761" s="14"/>
      <c r="B761" s="61"/>
      <c r="C761" s="88"/>
      <c r="D761" s="103"/>
      <c r="E761" s="106"/>
      <c r="F761" s="106"/>
      <c r="G761" s="52"/>
      <c r="H761" s="52"/>
      <c r="I761" s="106">
        <v>1</v>
      </c>
      <c r="J761" s="74" t="s">
        <v>459</v>
      </c>
    </row>
    <row r="762" spans="1:10">
      <c r="A762" s="14"/>
      <c r="B762" s="61"/>
      <c r="C762" s="88"/>
      <c r="D762" s="103"/>
      <c r="E762" s="106"/>
      <c r="F762" s="106"/>
      <c r="G762" s="52"/>
      <c r="H762" s="52"/>
      <c r="I762" s="106">
        <v>1</v>
      </c>
      <c r="J762" s="74" t="s">
        <v>460</v>
      </c>
    </row>
    <row r="763" spans="1:10">
      <c r="A763" s="14"/>
      <c r="B763" s="61"/>
      <c r="C763" s="88"/>
      <c r="D763" s="103"/>
      <c r="E763" s="106"/>
      <c r="F763" s="106"/>
      <c r="G763" s="52"/>
      <c r="H763" s="52"/>
      <c r="I763" s="106">
        <v>1</v>
      </c>
      <c r="J763" s="74" t="s">
        <v>461</v>
      </c>
    </row>
    <row r="764" spans="1:10">
      <c r="A764" s="14"/>
      <c r="B764" s="61"/>
      <c r="C764" s="88"/>
      <c r="D764" s="103"/>
      <c r="E764" s="106"/>
      <c r="F764" s="106"/>
      <c r="G764" s="52"/>
      <c r="H764" s="52"/>
      <c r="I764" s="106">
        <v>1</v>
      </c>
      <c r="J764" s="74" t="s">
        <v>474</v>
      </c>
    </row>
    <row r="765" spans="1:10">
      <c r="A765" s="14"/>
      <c r="B765" s="61"/>
      <c r="C765" s="88"/>
      <c r="D765" s="103"/>
      <c r="E765" s="106"/>
      <c r="F765" s="106"/>
      <c r="G765" s="52"/>
      <c r="H765" s="81" t="s">
        <v>52</v>
      </c>
      <c r="I765" s="123">
        <f>SUM(I761:I764)</f>
        <v>4</v>
      </c>
      <c r="J765" s="74"/>
    </row>
    <row r="766" spans="1:10">
      <c r="A766" s="14"/>
      <c r="B766" s="61"/>
      <c r="C766" s="88"/>
      <c r="D766" s="103"/>
      <c r="E766" s="106"/>
      <c r="F766" s="106"/>
      <c r="G766" s="52"/>
      <c r="H766" s="81"/>
      <c r="I766" s="123"/>
      <c r="J766" s="74"/>
    </row>
    <row r="767" spans="1:10" ht="43.5">
      <c r="A767" s="14" t="s">
        <v>382</v>
      </c>
      <c r="B767" s="61" t="s">
        <v>68</v>
      </c>
      <c r="C767" s="88">
        <f>'ORÇ. TOMADOR'!C127</f>
        <v>86879</v>
      </c>
      <c r="D767" s="103" t="s">
        <v>144</v>
      </c>
      <c r="E767" s="106"/>
      <c r="F767" s="106"/>
      <c r="G767" s="52"/>
      <c r="H767" s="52"/>
      <c r="I767" s="106" t="s">
        <v>139</v>
      </c>
      <c r="J767" s="74"/>
    </row>
    <row r="768" spans="1:10">
      <c r="A768" s="14"/>
      <c r="B768" s="61"/>
      <c r="C768" s="88"/>
      <c r="D768" s="103"/>
      <c r="E768" s="106"/>
      <c r="F768" s="106"/>
      <c r="G768" s="52"/>
      <c r="H768" s="52"/>
      <c r="I768" s="106">
        <v>1</v>
      </c>
      <c r="J768" s="74" t="s">
        <v>459</v>
      </c>
    </row>
    <row r="769" spans="1:10">
      <c r="A769" s="14"/>
      <c r="B769" s="61"/>
      <c r="C769" s="88"/>
      <c r="D769" s="103"/>
      <c r="E769" s="106"/>
      <c r="F769" s="106"/>
      <c r="G769" s="52"/>
      <c r="H769" s="52"/>
      <c r="I769" s="106">
        <v>1</v>
      </c>
      <c r="J769" s="74" t="s">
        <v>460</v>
      </c>
    </row>
    <row r="770" spans="1:10">
      <c r="A770" s="14"/>
      <c r="B770" s="61"/>
      <c r="C770" s="88"/>
      <c r="D770" s="103"/>
      <c r="E770" s="106"/>
      <c r="F770" s="106"/>
      <c r="G770" s="52"/>
      <c r="H770" s="52"/>
      <c r="I770" s="106">
        <v>1</v>
      </c>
      <c r="J770" s="74" t="s">
        <v>461</v>
      </c>
    </row>
    <row r="771" spans="1:10">
      <c r="A771" s="14"/>
      <c r="B771" s="61"/>
      <c r="C771" s="88"/>
      <c r="D771" s="103"/>
      <c r="E771" s="106"/>
      <c r="F771" s="106"/>
      <c r="G771" s="52"/>
      <c r="H771" s="52"/>
      <c r="I771" s="106">
        <v>1</v>
      </c>
      <c r="J771" s="74" t="s">
        <v>474</v>
      </c>
    </row>
    <row r="772" spans="1:10">
      <c r="A772" s="14"/>
      <c r="B772" s="61"/>
      <c r="C772" s="88"/>
      <c r="D772" s="103"/>
      <c r="E772" s="106"/>
      <c r="F772" s="106"/>
      <c r="G772" s="52"/>
      <c r="H772" s="81" t="s">
        <v>52</v>
      </c>
      <c r="I772" s="123">
        <f>SUM(I768:I771)</f>
        <v>4</v>
      </c>
      <c r="J772" s="74"/>
    </row>
    <row r="773" spans="1:10" ht="29">
      <c r="A773" s="14" t="s">
        <v>389</v>
      </c>
      <c r="B773" s="61"/>
      <c r="C773" s="88">
        <f>'ORÇ. TOMADOR'!C128</f>
        <v>86883</v>
      </c>
      <c r="D773" s="103" t="s">
        <v>143</v>
      </c>
      <c r="E773" s="106"/>
      <c r="F773" s="106"/>
      <c r="G773" s="52"/>
      <c r="H773" s="52"/>
      <c r="I773" s="106" t="s">
        <v>139</v>
      </c>
      <c r="J773" s="75"/>
    </row>
    <row r="774" spans="1:10">
      <c r="A774" s="14"/>
      <c r="B774" s="61"/>
      <c r="C774" s="88"/>
      <c r="D774" s="103"/>
      <c r="E774" s="106"/>
      <c r="F774" s="106"/>
      <c r="G774" s="52"/>
      <c r="H774" s="52"/>
      <c r="I774" s="106">
        <v>1</v>
      </c>
      <c r="J774" s="74" t="s">
        <v>459</v>
      </c>
    </row>
    <row r="775" spans="1:10">
      <c r="A775" s="14"/>
      <c r="B775" s="61"/>
      <c r="C775" s="88"/>
      <c r="D775" s="103"/>
      <c r="E775" s="106"/>
      <c r="F775" s="106"/>
      <c r="G775" s="52"/>
      <c r="H775" s="52"/>
      <c r="I775" s="106">
        <v>1</v>
      </c>
      <c r="J775" s="74" t="s">
        <v>460</v>
      </c>
    </row>
    <row r="776" spans="1:10">
      <c r="A776" s="14"/>
      <c r="B776" s="61"/>
      <c r="C776" s="88"/>
      <c r="D776" s="103"/>
      <c r="E776" s="106"/>
      <c r="F776" s="106"/>
      <c r="G776" s="52"/>
      <c r="H776" s="52"/>
      <c r="I776" s="106">
        <v>1</v>
      </c>
      <c r="J776" s="74" t="s">
        <v>461</v>
      </c>
    </row>
    <row r="777" spans="1:10">
      <c r="A777" s="14"/>
      <c r="B777" s="61"/>
      <c r="C777" s="88"/>
      <c r="D777" s="103"/>
      <c r="E777" s="106"/>
      <c r="F777" s="106"/>
      <c r="G777" s="52"/>
      <c r="H777" s="52"/>
      <c r="I777" s="106">
        <v>1</v>
      </c>
      <c r="J777" s="74" t="s">
        <v>474</v>
      </c>
    </row>
    <row r="778" spans="1:10">
      <c r="A778" s="14"/>
      <c r="B778" s="61"/>
      <c r="C778" s="88"/>
      <c r="D778" s="103"/>
      <c r="E778" s="106"/>
      <c r="F778" s="106"/>
      <c r="G778" s="52"/>
      <c r="H778" s="81" t="s">
        <v>52</v>
      </c>
      <c r="I778" s="123">
        <f>SUM(I774:I777)</f>
        <v>4</v>
      </c>
      <c r="J778" s="74"/>
    </row>
    <row r="779" spans="1:10" ht="87">
      <c r="A779" s="14" t="s">
        <v>390</v>
      </c>
      <c r="B779" s="61"/>
      <c r="C779" s="88">
        <f>'ORÇ. TOMADOR'!C129</f>
        <v>86919</v>
      </c>
      <c r="D779" s="103" t="s">
        <v>140</v>
      </c>
      <c r="E779" s="106"/>
      <c r="F779" s="106"/>
      <c r="G779" s="52"/>
      <c r="H779" s="52"/>
      <c r="I779" s="106" t="s">
        <v>139</v>
      </c>
      <c r="J779" s="75"/>
    </row>
    <row r="780" spans="1:10">
      <c r="A780" s="14"/>
      <c r="B780" s="61"/>
      <c r="C780" s="88"/>
      <c r="D780" s="103"/>
      <c r="E780" s="106"/>
      <c r="F780" s="106"/>
      <c r="G780" s="52"/>
      <c r="H780" s="52"/>
      <c r="I780" s="106">
        <v>2</v>
      </c>
      <c r="J780" s="75" t="s">
        <v>359</v>
      </c>
    </row>
    <row r="781" spans="1:10">
      <c r="A781" s="14"/>
      <c r="B781" s="61"/>
      <c r="C781" s="88"/>
      <c r="D781" s="103"/>
      <c r="E781" s="106"/>
      <c r="F781" s="106"/>
      <c r="G781" s="52"/>
      <c r="H781" s="81" t="s">
        <v>52</v>
      </c>
      <c r="I781" s="123">
        <f>SUM(I780)</f>
        <v>2</v>
      </c>
      <c r="J781" s="75"/>
    </row>
    <row r="782" spans="1:10">
      <c r="A782" s="14"/>
      <c r="B782" s="61"/>
      <c r="C782" s="88"/>
      <c r="D782" s="103"/>
      <c r="E782" s="106"/>
      <c r="F782" s="106"/>
      <c r="G782" s="52"/>
      <c r="H782" s="52"/>
      <c r="I782" s="106"/>
      <c r="J782" s="75"/>
    </row>
    <row r="783" spans="1:10">
      <c r="A783" s="14"/>
      <c r="B783" s="61"/>
      <c r="C783" s="88"/>
      <c r="D783" s="103"/>
      <c r="E783" s="106"/>
      <c r="F783" s="106"/>
      <c r="G783" s="52"/>
      <c r="H783" s="52"/>
      <c r="I783" s="106"/>
      <c r="J783" s="75"/>
    </row>
    <row r="784" spans="1:10" ht="43.5">
      <c r="A784" s="14" t="s">
        <v>391</v>
      </c>
      <c r="B784" s="61"/>
      <c r="C784" s="88">
        <f>'ORÇ. TOMADOR'!C130</f>
        <v>86888</v>
      </c>
      <c r="D784" s="103" t="s">
        <v>145</v>
      </c>
      <c r="E784" s="106"/>
      <c r="F784" s="106"/>
      <c r="G784" s="52"/>
      <c r="H784" s="52"/>
      <c r="I784" s="106" t="s">
        <v>139</v>
      </c>
      <c r="J784" s="75"/>
    </row>
    <row r="785" spans="1:10">
      <c r="A785" s="14"/>
      <c r="B785" s="61"/>
      <c r="C785" s="88"/>
      <c r="D785" s="103"/>
      <c r="E785" s="106"/>
      <c r="F785" s="106"/>
      <c r="G785" s="52"/>
      <c r="H785" s="52"/>
      <c r="I785" s="106">
        <v>1</v>
      </c>
      <c r="J785" s="74" t="s">
        <v>459</v>
      </c>
    </row>
    <row r="786" spans="1:10">
      <c r="A786" s="14"/>
      <c r="B786" s="61"/>
      <c r="C786" s="88"/>
      <c r="D786" s="103"/>
      <c r="E786" s="106"/>
      <c r="F786" s="106"/>
      <c r="G786" s="52"/>
      <c r="H786" s="52"/>
      <c r="I786" s="106">
        <v>1</v>
      </c>
      <c r="J786" s="74" t="s">
        <v>460</v>
      </c>
    </row>
    <row r="787" spans="1:10">
      <c r="A787" s="14"/>
      <c r="B787" s="61"/>
      <c r="C787" s="88"/>
      <c r="D787" s="103"/>
      <c r="E787" s="106"/>
      <c r="F787" s="106"/>
      <c r="G787" s="52"/>
      <c r="H787" s="52"/>
      <c r="I787" s="106">
        <v>1</v>
      </c>
      <c r="J787" s="74" t="s">
        <v>461</v>
      </c>
    </row>
    <row r="788" spans="1:10">
      <c r="A788" s="14"/>
      <c r="B788" s="61"/>
      <c r="C788" s="88"/>
      <c r="D788" s="103"/>
      <c r="E788" s="106"/>
      <c r="F788" s="106"/>
      <c r="G788" s="52"/>
      <c r="H788" s="52"/>
      <c r="I788" s="106">
        <v>1</v>
      </c>
      <c r="J788" s="74" t="s">
        <v>474</v>
      </c>
    </row>
    <row r="789" spans="1:10">
      <c r="A789" s="14"/>
      <c r="B789" s="61"/>
      <c r="C789" s="88"/>
      <c r="D789" s="103"/>
      <c r="E789" s="106"/>
      <c r="F789" s="106"/>
      <c r="G789" s="52"/>
      <c r="H789" s="81" t="s">
        <v>52</v>
      </c>
      <c r="I789" s="123">
        <f>SUM(I785:I788)</f>
        <v>4</v>
      </c>
      <c r="J789" s="74"/>
    </row>
    <row r="790" spans="1:10">
      <c r="A790" s="14"/>
      <c r="B790" s="61"/>
      <c r="C790" s="88"/>
      <c r="D790" s="103"/>
      <c r="E790" s="106"/>
      <c r="F790" s="106"/>
      <c r="G790" s="52"/>
      <c r="H790" s="81"/>
      <c r="I790" s="123"/>
      <c r="J790" s="75"/>
    </row>
    <row r="791" spans="1:10" ht="43.5">
      <c r="A791" s="14" t="s">
        <v>394</v>
      </c>
      <c r="B791" s="61"/>
      <c r="C791" s="88">
        <f>'ORÇ. TOMADOR'!C131</f>
        <v>86885</v>
      </c>
      <c r="D791" s="103" t="s">
        <v>156</v>
      </c>
      <c r="E791" s="106"/>
      <c r="F791" s="106"/>
      <c r="G791" s="52"/>
      <c r="H791" s="52"/>
      <c r="I791" s="106" t="s">
        <v>139</v>
      </c>
      <c r="J791" s="75"/>
    </row>
    <row r="792" spans="1:10">
      <c r="A792" s="14"/>
      <c r="B792" s="61"/>
      <c r="C792" s="88"/>
      <c r="D792" s="103"/>
      <c r="E792" s="106"/>
      <c r="F792" s="106"/>
      <c r="G792" s="52"/>
      <c r="H792" s="52"/>
      <c r="I792" s="106">
        <v>1</v>
      </c>
      <c r="J792" s="74" t="s">
        <v>459</v>
      </c>
    </row>
    <row r="793" spans="1:10">
      <c r="A793" s="14"/>
      <c r="B793" s="61"/>
      <c r="C793" s="88"/>
      <c r="D793" s="103"/>
      <c r="E793" s="106"/>
      <c r="F793" s="106"/>
      <c r="G793" s="52"/>
      <c r="H793" s="52"/>
      <c r="I793" s="106">
        <v>1</v>
      </c>
      <c r="J793" s="74" t="s">
        <v>460</v>
      </c>
    </row>
    <row r="794" spans="1:10">
      <c r="A794" s="14"/>
      <c r="B794" s="61"/>
      <c r="C794" s="88"/>
      <c r="D794" s="103"/>
      <c r="E794" s="106"/>
      <c r="F794" s="106"/>
      <c r="G794" s="52"/>
      <c r="H794" s="52"/>
      <c r="I794" s="106">
        <v>1</v>
      </c>
      <c r="J794" s="74" t="s">
        <v>461</v>
      </c>
    </row>
    <row r="795" spans="1:10">
      <c r="A795" s="14"/>
      <c r="B795" s="61"/>
      <c r="C795" s="88"/>
      <c r="D795" s="103"/>
      <c r="E795" s="106"/>
      <c r="F795" s="106"/>
      <c r="G795" s="52"/>
      <c r="H795" s="52"/>
      <c r="I795" s="106">
        <v>1</v>
      </c>
      <c r="J795" s="74" t="s">
        <v>474</v>
      </c>
    </row>
    <row r="796" spans="1:10">
      <c r="A796" s="14"/>
      <c r="B796" s="61"/>
      <c r="C796" s="88"/>
      <c r="D796" s="103"/>
      <c r="E796" s="106"/>
      <c r="F796" s="106"/>
      <c r="G796" s="52"/>
      <c r="H796" s="81" t="s">
        <v>52</v>
      </c>
      <c r="I796" s="123">
        <f>SUM(I792:I795)</f>
        <v>4</v>
      </c>
      <c r="J796" s="74"/>
    </row>
    <row r="797" spans="1:10">
      <c r="A797" s="14"/>
      <c r="B797" s="61"/>
      <c r="C797" s="88"/>
      <c r="D797" s="103"/>
      <c r="E797" s="106"/>
      <c r="F797" s="106"/>
      <c r="G797" s="52"/>
      <c r="H797" s="81"/>
      <c r="I797" s="123"/>
      <c r="J797" s="75"/>
    </row>
    <row r="798" spans="1:10" ht="29">
      <c r="A798" s="14" t="s">
        <v>395</v>
      </c>
      <c r="B798" s="61"/>
      <c r="C798" s="88">
        <f>'ORÇ. TOMADOR'!C132</f>
        <v>95542</v>
      </c>
      <c r="D798" s="103" t="s">
        <v>146</v>
      </c>
      <c r="E798" s="106"/>
      <c r="F798" s="106"/>
      <c r="G798" s="52"/>
      <c r="H798" s="52"/>
      <c r="I798" s="106" t="s">
        <v>139</v>
      </c>
      <c r="J798" s="75"/>
    </row>
    <row r="799" spans="1:10">
      <c r="A799" s="14"/>
      <c r="B799" s="61"/>
      <c r="C799" s="88"/>
      <c r="D799" s="103"/>
      <c r="E799" s="106"/>
      <c r="F799" s="106"/>
      <c r="G799" s="52"/>
      <c r="H799" s="52"/>
      <c r="I799" s="106">
        <v>1</v>
      </c>
      <c r="J799" s="74" t="s">
        <v>459</v>
      </c>
    </row>
    <row r="800" spans="1:10">
      <c r="A800" s="14"/>
      <c r="B800" s="61"/>
      <c r="C800" s="88"/>
      <c r="D800" s="103"/>
      <c r="E800" s="102"/>
      <c r="F800" s="102"/>
      <c r="G800" s="70"/>
      <c r="H800" s="52"/>
      <c r="I800" s="106">
        <v>1</v>
      </c>
      <c r="J800" s="74" t="s">
        <v>460</v>
      </c>
    </row>
    <row r="801" spans="1:10">
      <c r="A801" s="14"/>
      <c r="B801" s="61"/>
      <c r="C801" s="88"/>
      <c r="D801" s="103"/>
      <c r="E801" s="102"/>
      <c r="F801" s="102"/>
      <c r="G801" s="70"/>
      <c r="H801" s="52"/>
      <c r="I801" s="106">
        <v>1</v>
      </c>
      <c r="J801" s="74" t="s">
        <v>461</v>
      </c>
    </row>
    <row r="802" spans="1:10">
      <c r="A802" s="14"/>
      <c r="B802" s="61"/>
      <c r="C802" s="88"/>
      <c r="D802" s="103"/>
      <c r="E802" s="102"/>
      <c r="F802" s="102"/>
      <c r="G802" s="70"/>
      <c r="H802" s="52"/>
      <c r="I802" s="106">
        <v>1</v>
      </c>
      <c r="J802" s="74" t="s">
        <v>451</v>
      </c>
    </row>
    <row r="803" spans="1:10">
      <c r="A803" s="14"/>
      <c r="B803" s="61"/>
      <c r="C803" s="88"/>
      <c r="D803" s="103"/>
      <c r="E803" s="102"/>
      <c r="F803" s="102"/>
      <c r="G803" s="70"/>
      <c r="H803" s="52"/>
      <c r="I803" s="106">
        <v>1</v>
      </c>
      <c r="J803" s="74" t="s">
        <v>452</v>
      </c>
    </row>
    <row r="804" spans="1:10">
      <c r="A804" s="14"/>
      <c r="B804" s="61"/>
      <c r="C804" s="88"/>
      <c r="D804" s="103"/>
      <c r="E804" s="102"/>
      <c r="F804" s="102"/>
      <c r="G804" s="70"/>
      <c r="H804" s="52"/>
      <c r="I804" s="106">
        <v>1</v>
      </c>
      <c r="J804" s="74" t="s">
        <v>474</v>
      </c>
    </row>
    <row r="805" spans="1:10">
      <c r="A805" s="14"/>
      <c r="B805" s="61"/>
      <c r="C805" s="88"/>
      <c r="D805" s="103"/>
      <c r="E805" s="102"/>
      <c r="F805" s="102"/>
      <c r="G805" s="70"/>
      <c r="H805" s="81" t="s">
        <v>52</v>
      </c>
      <c r="I805" s="123">
        <f>SUM(I799:I804)</f>
        <v>6</v>
      </c>
      <c r="J805" s="74"/>
    </row>
    <row r="806" spans="1:10">
      <c r="A806" s="14"/>
      <c r="B806" s="61"/>
      <c r="C806" s="88"/>
      <c r="D806" s="103"/>
      <c r="E806" s="102"/>
      <c r="F806" s="102"/>
      <c r="G806" s="70"/>
      <c r="H806" s="80"/>
      <c r="I806" s="124"/>
      <c r="J806" s="75"/>
    </row>
    <row r="807" spans="1:10" ht="29">
      <c r="A807" s="14" t="s">
        <v>396</v>
      </c>
      <c r="B807" s="61"/>
      <c r="C807" s="88">
        <f>'ORÇ. TOMADOR'!C133</f>
        <v>95544</v>
      </c>
      <c r="D807" s="103" t="s">
        <v>147</v>
      </c>
      <c r="E807" s="102"/>
      <c r="F807" s="102"/>
      <c r="G807" s="70"/>
      <c r="H807" s="70"/>
      <c r="I807" s="102" t="s">
        <v>139</v>
      </c>
      <c r="J807" s="75"/>
    </row>
    <row r="808" spans="1:10">
      <c r="A808" s="14"/>
      <c r="B808" s="61"/>
      <c r="C808" s="88"/>
      <c r="D808" s="103"/>
      <c r="E808" s="102"/>
      <c r="F808" s="102"/>
      <c r="G808" s="70"/>
      <c r="H808" s="52"/>
      <c r="I808" s="106">
        <v>1</v>
      </c>
      <c r="J808" s="74" t="s">
        <v>459</v>
      </c>
    </row>
    <row r="809" spans="1:10">
      <c r="A809" s="14"/>
      <c r="B809" s="61"/>
      <c r="C809" s="88"/>
      <c r="D809" s="103"/>
      <c r="E809" s="102"/>
      <c r="F809" s="102"/>
      <c r="G809" s="70"/>
      <c r="H809" s="52"/>
      <c r="I809" s="106">
        <v>1</v>
      </c>
      <c r="J809" s="74" t="s">
        <v>460</v>
      </c>
    </row>
    <row r="810" spans="1:10">
      <c r="A810" s="14"/>
      <c r="B810" s="61"/>
      <c r="C810" s="88"/>
      <c r="D810" s="103"/>
      <c r="E810" s="102"/>
      <c r="F810" s="102"/>
      <c r="G810" s="70"/>
      <c r="H810" s="52"/>
      <c r="I810" s="106">
        <v>1</v>
      </c>
      <c r="J810" s="74" t="s">
        <v>461</v>
      </c>
    </row>
    <row r="811" spans="1:10">
      <c r="A811" s="14"/>
      <c r="B811" s="61"/>
      <c r="C811" s="88"/>
      <c r="D811" s="103"/>
      <c r="E811" s="102"/>
      <c r="F811" s="102"/>
      <c r="G811" s="70"/>
      <c r="H811" s="52"/>
      <c r="I811" s="106">
        <v>1</v>
      </c>
      <c r="J811" s="74" t="s">
        <v>451</v>
      </c>
    </row>
    <row r="812" spans="1:10">
      <c r="A812" s="14"/>
      <c r="B812" s="61"/>
      <c r="C812" s="88"/>
      <c r="D812" s="103"/>
      <c r="E812" s="102"/>
      <c r="F812" s="102"/>
      <c r="G812" s="70"/>
      <c r="H812" s="52"/>
      <c r="I812" s="106">
        <v>1</v>
      </c>
      <c r="J812" s="74" t="s">
        <v>452</v>
      </c>
    </row>
    <row r="813" spans="1:10">
      <c r="A813" s="14"/>
      <c r="B813" s="61"/>
      <c r="C813" s="88"/>
      <c r="D813" s="103"/>
      <c r="E813" s="102"/>
      <c r="F813" s="102"/>
      <c r="G813" s="70"/>
      <c r="H813" s="52"/>
      <c r="I813" s="106">
        <v>1</v>
      </c>
      <c r="J813" s="74" t="s">
        <v>474</v>
      </c>
    </row>
    <row r="814" spans="1:10">
      <c r="A814" s="14"/>
      <c r="B814" s="61"/>
      <c r="C814" s="88"/>
      <c r="D814" s="103"/>
      <c r="E814" s="102"/>
      <c r="F814" s="102"/>
      <c r="G814" s="70"/>
      <c r="H814" s="81" t="s">
        <v>52</v>
      </c>
      <c r="I814" s="123">
        <f>SUM(I808:I813)</f>
        <v>6</v>
      </c>
      <c r="J814" s="74"/>
    </row>
    <row r="815" spans="1:10">
      <c r="A815" s="14"/>
      <c r="B815" s="61"/>
      <c r="C815" s="88"/>
      <c r="D815" s="103"/>
      <c r="E815" s="102"/>
      <c r="F815" s="102"/>
      <c r="G815" s="70"/>
      <c r="H815" s="80"/>
      <c r="I815" s="124"/>
      <c r="J815" s="75"/>
    </row>
    <row r="816" spans="1:10" ht="29">
      <c r="A816" s="14" t="s">
        <v>397</v>
      </c>
      <c r="B816" s="61"/>
      <c r="C816" s="88">
        <f>'ORÇ. TOMADOR'!C134</f>
        <v>95545</v>
      </c>
      <c r="D816" s="103" t="s">
        <v>148</v>
      </c>
      <c r="E816" s="102"/>
      <c r="F816" s="102"/>
      <c r="G816" s="70"/>
      <c r="H816" s="70"/>
      <c r="I816" s="102" t="s">
        <v>139</v>
      </c>
      <c r="J816" s="75"/>
    </row>
    <row r="817" spans="1:10">
      <c r="A817" s="14"/>
      <c r="B817" s="61"/>
      <c r="C817" s="104"/>
      <c r="D817" s="103"/>
      <c r="E817" s="102"/>
      <c r="F817" s="102"/>
      <c r="G817" s="86"/>
      <c r="H817" s="52"/>
      <c r="I817" s="106">
        <v>1</v>
      </c>
      <c r="J817" s="74" t="s">
        <v>459</v>
      </c>
    </row>
    <row r="818" spans="1:10">
      <c r="A818" s="14"/>
      <c r="B818" s="61"/>
      <c r="C818" s="104"/>
      <c r="D818" s="103"/>
      <c r="E818" s="102"/>
      <c r="F818" s="102"/>
      <c r="G818" s="86"/>
      <c r="H818" s="52"/>
      <c r="I818" s="106">
        <v>1</v>
      </c>
      <c r="J818" s="74" t="s">
        <v>460</v>
      </c>
    </row>
    <row r="819" spans="1:10">
      <c r="A819" s="14"/>
      <c r="B819" s="61"/>
      <c r="C819" s="104"/>
      <c r="D819" s="103"/>
      <c r="E819" s="102"/>
      <c r="F819" s="102"/>
      <c r="G819" s="86"/>
      <c r="H819" s="52"/>
      <c r="I819" s="106">
        <v>1</v>
      </c>
      <c r="J819" s="74" t="s">
        <v>461</v>
      </c>
    </row>
    <row r="820" spans="1:10">
      <c r="A820" s="14"/>
      <c r="B820" s="61"/>
      <c r="C820" s="104"/>
      <c r="D820" s="103"/>
      <c r="E820" s="102"/>
      <c r="F820" s="102"/>
      <c r="G820" s="86"/>
      <c r="H820" s="52"/>
      <c r="I820" s="106">
        <v>1</v>
      </c>
      <c r="J820" s="74" t="s">
        <v>451</v>
      </c>
    </row>
    <row r="821" spans="1:10">
      <c r="A821" s="14"/>
      <c r="B821" s="61"/>
      <c r="C821" s="104"/>
      <c r="D821" s="103"/>
      <c r="E821" s="102"/>
      <c r="F821" s="102"/>
      <c r="G821" s="86"/>
      <c r="H821" s="52"/>
      <c r="I821" s="106">
        <v>1</v>
      </c>
      <c r="J821" s="74" t="s">
        <v>452</v>
      </c>
    </row>
    <row r="822" spans="1:10">
      <c r="A822" s="14"/>
      <c r="B822" s="61"/>
      <c r="C822" s="104"/>
      <c r="D822" s="103"/>
      <c r="E822" s="102"/>
      <c r="F822" s="102"/>
      <c r="G822" s="86"/>
      <c r="H822" s="52"/>
      <c r="I822" s="106">
        <v>1</v>
      </c>
      <c r="J822" s="74" t="s">
        <v>474</v>
      </c>
    </row>
    <row r="823" spans="1:10">
      <c r="A823" s="14"/>
      <c r="B823" s="61"/>
      <c r="C823" s="104"/>
      <c r="D823" s="103"/>
      <c r="E823" s="102"/>
      <c r="F823" s="102"/>
      <c r="G823" s="86"/>
      <c r="H823" s="81" t="s">
        <v>52</v>
      </c>
      <c r="I823" s="123">
        <f>SUM(I817:I822)</f>
        <v>6</v>
      </c>
      <c r="J823" s="74"/>
    </row>
    <row r="824" spans="1:10">
      <c r="A824" s="14"/>
      <c r="B824" s="61"/>
      <c r="C824" s="104"/>
      <c r="D824" s="103"/>
      <c r="E824" s="102"/>
      <c r="F824" s="102"/>
      <c r="G824" s="86"/>
      <c r="H824" s="86"/>
      <c r="I824" s="102"/>
      <c r="J824" s="110"/>
    </row>
    <row r="825" spans="1:10" ht="58">
      <c r="A825" s="14" t="s">
        <v>445</v>
      </c>
      <c r="B825" s="61" t="s">
        <v>314</v>
      </c>
      <c r="C825" s="111" t="s">
        <v>444</v>
      </c>
      <c r="D825" s="98" t="s">
        <v>446</v>
      </c>
      <c r="E825" s="102"/>
      <c r="F825" s="102"/>
      <c r="G825" s="86"/>
      <c r="H825" s="86"/>
      <c r="I825" s="102" t="s">
        <v>91</v>
      </c>
      <c r="J825" s="110"/>
    </row>
    <row r="826" spans="1:10">
      <c r="A826" s="14"/>
      <c r="B826" s="61"/>
      <c r="C826" s="104"/>
      <c r="D826" s="103"/>
      <c r="E826" s="102"/>
      <c r="F826" s="102"/>
      <c r="G826" s="86"/>
      <c r="H826" s="86"/>
      <c r="I826" s="102">
        <f>3.65+1.1+4.75</f>
        <v>9.5</v>
      </c>
      <c r="J826" s="110" t="s">
        <v>352</v>
      </c>
    </row>
    <row r="827" spans="1:10">
      <c r="A827" s="14"/>
      <c r="B827" s="61"/>
      <c r="C827" s="104"/>
      <c r="D827" s="103"/>
      <c r="E827" s="102"/>
      <c r="F827" s="102"/>
      <c r="G827" s="86"/>
      <c r="H827" s="86"/>
      <c r="I827" s="102">
        <f>0.9+0.9+0.81</f>
        <v>2.6100000000000003</v>
      </c>
      <c r="J827" s="110" t="s">
        <v>462</v>
      </c>
    </row>
    <row r="828" spans="1:10">
      <c r="A828" s="14"/>
      <c r="B828" s="61"/>
      <c r="C828" s="104"/>
      <c r="D828" s="103"/>
      <c r="E828" s="102"/>
      <c r="F828" s="102"/>
      <c r="G828" s="86"/>
      <c r="H828" s="92" t="s">
        <v>52</v>
      </c>
      <c r="I828" s="124">
        <f>SUM(I826:I827)</f>
        <v>12.11</v>
      </c>
      <c r="J828" s="110"/>
    </row>
    <row r="829" spans="1:10">
      <c r="A829" s="14"/>
      <c r="B829" s="61"/>
      <c r="C829" s="104"/>
      <c r="D829" s="103"/>
      <c r="E829" s="102"/>
      <c r="F829" s="102"/>
      <c r="G829" s="86"/>
      <c r="H829" s="86"/>
      <c r="I829" s="102"/>
      <c r="J829" s="110"/>
    </row>
    <row r="830" spans="1:10">
      <c r="A830" s="13">
        <v>14</v>
      </c>
      <c r="B830" s="60"/>
      <c r="C830" s="63"/>
      <c r="D830" s="6" t="s">
        <v>24</v>
      </c>
      <c r="E830" s="54"/>
      <c r="F830" s="54"/>
      <c r="G830" s="54"/>
      <c r="H830" s="54"/>
      <c r="I830" s="54"/>
      <c r="J830" s="108"/>
    </row>
    <row r="831" spans="1:10" ht="29">
      <c r="A831" s="14" t="s">
        <v>244</v>
      </c>
      <c r="B831" s="61" t="s">
        <v>68</v>
      </c>
      <c r="C831" s="61">
        <v>88484</v>
      </c>
      <c r="D831" s="5" t="s">
        <v>125</v>
      </c>
      <c r="E831" s="52"/>
      <c r="F831" s="52"/>
      <c r="G831" s="52"/>
      <c r="H831" s="52"/>
      <c r="I831" s="52" t="s">
        <v>66</v>
      </c>
      <c r="J831" s="74"/>
    </row>
    <row r="832" spans="1:10">
      <c r="A832" s="14"/>
      <c r="B832" s="61"/>
      <c r="C832" s="61"/>
      <c r="D832" s="5"/>
      <c r="E832" s="52"/>
      <c r="F832" s="52"/>
      <c r="G832" s="52"/>
      <c r="H832" s="52"/>
      <c r="I832" s="52">
        <v>16.68</v>
      </c>
      <c r="J832" s="74" t="s">
        <v>336</v>
      </c>
    </row>
    <row r="833" spans="1:10">
      <c r="A833" s="14"/>
      <c r="B833" s="61"/>
      <c r="C833" s="61"/>
      <c r="D833" s="5"/>
      <c r="E833" s="52"/>
      <c r="F833" s="52"/>
      <c r="G833" s="52"/>
      <c r="H833" s="52"/>
      <c r="I833" s="52">
        <v>8.73</v>
      </c>
      <c r="J833" s="74" t="s">
        <v>337</v>
      </c>
    </row>
    <row r="834" spans="1:10">
      <c r="A834" s="14"/>
      <c r="B834" s="61"/>
      <c r="C834" s="61"/>
      <c r="D834" s="5"/>
      <c r="E834" s="52"/>
      <c r="F834" s="52"/>
      <c r="G834" s="52"/>
      <c r="H834" s="52"/>
      <c r="I834" s="52">
        <v>33.53</v>
      </c>
      <c r="J834" s="74" t="s">
        <v>338</v>
      </c>
    </row>
    <row r="835" spans="1:10">
      <c r="A835" s="14"/>
      <c r="B835" s="61"/>
      <c r="C835" s="61"/>
      <c r="D835" s="5"/>
      <c r="E835" s="52"/>
      <c r="F835" s="52"/>
      <c r="G835" s="52"/>
      <c r="H835" s="52"/>
      <c r="I835" s="52">
        <v>10.93</v>
      </c>
      <c r="J835" s="74" t="s">
        <v>339</v>
      </c>
    </row>
    <row r="836" spans="1:10">
      <c r="A836" s="14"/>
      <c r="B836" s="61"/>
      <c r="C836" s="61"/>
      <c r="D836" s="5"/>
      <c r="E836" s="52"/>
      <c r="F836" s="52"/>
      <c r="G836" s="52"/>
      <c r="H836" s="52"/>
      <c r="I836" s="52">
        <v>10.73</v>
      </c>
      <c r="J836" s="74" t="s">
        <v>340</v>
      </c>
    </row>
    <row r="837" spans="1:10">
      <c r="A837" s="14"/>
      <c r="B837" s="61"/>
      <c r="C837" s="61"/>
      <c r="D837" s="5"/>
      <c r="E837" s="52"/>
      <c r="F837" s="52"/>
      <c r="G837" s="52"/>
      <c r="H837" s="52"/>
      <c r="I837" s="52">
        <v>10.93</v>
      </c>
      <c r="J837" s="74" t="s">
        <v>341</v>
      </c>
    </row>
    <row r="838" spans="1:10">
      <c r="A838" s="14"/>
      <c r="B838" s="61"/>
      <c r="C838" s="61"/>
      <c r="D838" s="5"/>
      <c r="E838" s="52"/>
      <c r="F838" s="52"/>
      <c r="G838" s="52"/>
      <c r="H838" s="52"/>
      <c r="I838" s="52">
        <v>6.07</v>
      </c>
      <c r="J838" s="74" t="s">
        <v>342</v>
      </c>
    </row>
    <row r="839" spans="1:10">
      <c r="A839" s="14"/>
      <c r="B839" s="61"/>
      <c r="C839" s="61"/>
      <c r="D839" s="5"/>
      <c r="E839" s="52"/>
      <c r="F839" s="52"/>
      <c r="G839" s="52"/>
      <c r="H839" s="52"/>
      <c r="I839" s="52">
        <v>6.07</v>
      </c>
      <c r="J839" s="74" t="s">
        <v>343</v>
      </c>
    </row>
    <row r="840" spans="1:10">
      <c r="A840" s="14"/>
      <c r="B840" s="61"/>
      <c r="C840" s="61"/>
      <c r="D840" s="5"/>
      <c r="E840" s="52"/>
      <c r="F840" s="52"/>
      <c r="G840" s="52"/>
      <c r="H840" s="52"/>
      <c r="I840" s="52">
        <v>26.74</v>
      </c>
      <c r="J840" s="74" t="s">
        <v>344</v>
      </c>
    </row>
    <row r="841" spans="1:10" ht="29">
      <c r="A841" s="14"/>
      <c r="B841" s="61"/>
      <c r="C841" s="61"/>
      <c r="D841" s="5"/>
      <c r="E841" s="52"/>
      <c r="F841" s="52"/>
      <c r="G841" s="52"/>
      <c r="H841" s="52"/>
      <c r="I841" s="52">
        <v>8.81</v>
      </c>
      <c r="J841" s="76" t="s">
        <v>353</v>
      </c>
    </row>
    <row r="842" spans="1:10">
      <c r="A842" s="14"/>
      <c r="B842" s="61"/>
      <c r="C842" s="61"/>
      <c r="D842" s="5"/>
      <c r="E842" s="52"/>
      <c r="F842" s="52"/>
      <c r="G842" s="52"/>
      <c r="H842" s="52"/>
      <c r="I842" s="52">
        <v>16.5</v>
      </c>
      <c r="J842" s="74" t="s">
        <v>269</v>
      </c>
    </row>
    <row r="843" spans="1:10">
      <c r="A843" s="14"/>
      <c r="B843" s="61"/>
      <c r="C843" s="61"/>
      <c r="D843" s="5"/>
      <c r="E843" s="52"/>
      <c r="F843" s="52"/>
      <c r="G843" s="52"/>
      <c r="H843" s="52"/>
      <c r="I843" s="52">
        <v>29.15</v>
      </c>
      <c r="J843" s="74" t="s">
        <v>270</v>
      </c>
    </row>
    <row r="844" spans="1:10">
      <c r="A844" s="14"/>
      <c r="B844" s="61"/>
      <c r="C844" s="61"/>
      <c r="D844" s="5"/>
      <c r="E844" s="52"/>
      <c r="F844" s="52"/>
      <c r="G844" s="52"/>
      <c r="H844" s="52"/>
      <c r="I844" s="52">
        <v>47.6</v>
      </c>
      <c r="J844" s="74" t="s">
        <v>346</v>
      </c>
    </row>
    <row r="845" spans="1:10">
      <c r="A845" s="14"/>
      <c r="B845" s="61"/>
      <c r="C845" s="61"/>
      <c r="D845" s="5"/>
      <c r="E845" s="52"/>
      <c r="F845" s="52"/>
      <c r="G845" s="52"/>
      <c r="H845" s="52"/>
      <c r="I845" s="52">
        <v>73.3</v>
      </c>
      <c r="J845" s="74" t="s">
        <v>480</v>
      </c>
    </row>
    <row r="846" spans="1:10">
      <c r="A846" s="14"/>
      <c r="B846" s="61"/>
      <c r="C846" s="61"/>
      <c r="D846" s="5"/>
      <c r="E846" s="52"/>
      <c r="F846" s="52"/>
      <c r="G846" s="52"/>
      <c r="H846" s="81" t="s">
        <v>52</v>
      </c>
      <c r="I846" s="81">
        <f>SUM(I832:I845)</f>
        <v>305.77</v>
      </c>
      <c r="J846" s="74"/>
    </row>
    <row r="847" spans="1:10">
      <c r="A847" s="14"/>
      <c r="B847" s="61"/>
      <c r="C847" s="61"/>
      <c r="D847" s="5"/>
      <c r="E847" s="52"/>
      <c r="F847" s="52"/>
      <c r="G847" s="52"/>
      <c r="H847" s="52"/>
      <c r="I847" s="52"/>
      <c r="J847" s="74"/>
    </row>
    <row r="848" spans="1:10" ht="43.5">
      <c r="A848" s="14" t="s">
        <v>245</v>
      </c>
      <c r="B848" s="61" t="s">
        <v>68</v>
      </c>
      <c r="C848" s="61">
        <v>88485</v>
      </c>
      <c r="D848" s="5" t="s">
        <v>126</v>
      </c>
      <c r="E848" s="52"/>
      <c r="F848" s="52"/>
      <c r="G848" s="52" t="s">
        <v>295</v>
      </c>
      <c r="H848" s="52" t="s">
        <v>157</v>
      </c>
      <c r="I848" s="52" t="s">
        <v>66</v>
      </c>
      <c r="J848" s="74"/>
    </row>
    <row r="849" spans="1:10">
      <c r="A849" s="14"/>
      <c r="B849" s="61"/>
      <c r="C849" s="61"/>
      <c r="D849" s="5"/>
      <c r="E849" s="52"/>
      <c r="F849" s="52"/>
      <c r="G849" s="52">
        <v>16.98</v>
      </c>
      <c r="H849" s="52">
        <v>3</v>
      </c>
      <c r="I849" s="52">
        <f t="shared" ref="I849:I864" si="11">ROUND(H849*G849,2)</f>
        <v>50.94</v>
      </c>
      <c r="J849" s="74" t="s">
        <v>336</v>
      </c>
    </row>
    <row r="850" spans="1:10">
      <c r="A850" s="14"/>
      <c r="B850" s="61"/>
      <c r="C850" s="61"/>
      <c r="D850" s="5"/>
      <c r="E850" s="52"/>
      <c r="F850" s="52"/>
      <c r="G850" s="52">
        <v>15</v>
      </c>
      <c r="H850" s="52">
        <v>3</v>
      </c>
      <c r="I850" s="52">
        <f t="shared" si="11"/>
        <v>45</v>
      </c>
      <c r="J850" s="74" t="s">
        <v>337</v>
      </c>
    </row>
    <row r="851" spans="1:10">
      <c r="A851" s="14"/>
      <c r="B851" s="61"/>
      <c r="C851" s="61"/>
      <c r="D851" s="5"/>
      <c r="E851" s="52"/>
      <c r="F851" s="52"/>
      <c r="G851" s="52">
        <v>42.6</v>
      </c>
      <c r="H851" s="52">
        <v>3</v>
      </c>
      <c r="I851" s="52">
        <f t="shared" si="11"/>
        <v>127.8</v>
      </c>
      <c r="J851" s="74" t="s">
        <v>338</v>
      </c>
    </row>
    <row r="852" spans="1:10">
      <c r="A852" s="14"/>
      <c r="B852" s="61"/>
      <c r="C852" s="61"/>
      <c r="D852" s="5"/>
      <c r="E852" s="52"/>
      <c r="F852" s="52"/>
      <c r="G852" s="52">
        <v>13.5</v>
      </c>
      <c r="H852" s="52">
        <v>3</v>
      </c>
      <c r="I852" s="52">
        <f t="shared" si="11"/>
        <v>40.5</v>
      </c>
      <c r="J852" s="74" t="s">
        <v>339</v>
      </c>
    </row>
    <row r="853" spans="1:10">
      <c r="A853" s="14"/>
      <c r="B853" s="61"/>
      <c r="C853" s="61"/>
      <c r="D853" s="5"/>
      <c r="E853" s="52"/>
      <c r="F853" s="52"/>
      <c r="G853" s="52">
        <v>13.4</v>
      </c>
      <c r="H853" s="52">
        <v>3</v>
      </c>
      <c r="I853" s="52">
        <f t="shared" si="11"/>
        <v>40.200000000000003</v>
      </c>
      <c r="J853" s="74" t="s">
        <v>340</v>
      </c>
    </row>
    <row r="854" spans="1:10">
      <c r="A854" s="14"/>
      <c r="B854" s="61"/>
      <c r="C854" s="61"/>
      <c r="D854" s="5"/>
      <c r="E854" s="52"/>
      <c r="F854" s="52"/>
      <c r="G854" s="52">
        <v>13.5</v>
      </c>
      <c r="H854" s="52">
        <v>3</v>
      </c>
      <c r="I854" s="52">
        <f t="shared" si="11"/>
        <v>40.5</v>
      </c>
      <c r="J854" s="74" t="s">
        <v>341</v>
      </c>
    </row>
    <row r="855" spans="1:10">
      <c r="A855" s="14"/>
      <c r="B855" s="61"/>
      <c r="C855" s="61"/>
      <c r="D855" s="5"/>
      <c r="E855" s="52"/>
      <c r="F855" s="52"/>
      <c r="G855" s="52">
        <v>21.4</v>
      </c>
      <c r="H855" s="52">
        <v>3</v>
      </c>
      <c r="I855" s="52">
        <f t="shared" si="11"/>
        <v>64.2</v>
      </c>
      <c r="J855" s="74" t="s">
        <v>344</v>
      </c>
    </row>
    <row r="856" spans="1:10">
      <c r="A856" s="14"/>
      <c r="B856" s="61"/>
      <c r="C856" s="61"/>
      <c r="D856" s="5"/>
      <c r="E856" s="52"/>
      <c r="F856" s="52"/>
      <c r="G856" s="52">
        <v>8.8000000000000007</v>
      </c>
      <c r="H856" s="52">
        <v>3</v>
      </c>
      <c r="I856" s="52">
        <f t="shared" si="11"/>
        <v>26.4</v>
      </c>
      <c r="J856" s="74" t="s">
        <v>354</v>
      </c>
    </row>
    <row r="857" spans="1:10">
      <c r="A857" s="14"/>
      <c r="B857" s="61"/>
      <c r="C857" s="61"/>
      <c r="D857" s="5"/>
      <c r="E857" s="52"/>
      <c r="F857" s="52"/>
      <c r="G857" s="52">
        <v>17</v>
      </c>
      <c r="H857" s="52">
        <v>3</v>
      </c>
      <c r="I857" s="52">
        <f t="shared" si="11"/>
        <v>51</v>
      </c>
      <c r="J857" s="74" t="s">
        <v>269</v>
      </c>
    </row>
    <row r="858" spans="1:10">
      <c r="A858" s="14"/>
      <c r="B858" s="61"/>
      <c r="C858" s="61"/>
      <c r="D858" s="5"/>
      <c r="E858" s="52"/>
      <c r="F858" s="52"/>
      <c r="G858" s="52">
        <v>21.6</v>
      </c>
      <c r="H858" s="52">
        <v>3</v>
      </c>
      <c r="I858" s="52">
        <f t="shared" si="11"/>
        <v>64.8</v>
      </c>
      <c r="J858" s="74" t="s">
        <v>270</v>
      </c>
    </row>
    <row r="859" spans="1:10">
      <c r="A859" s="14"/>
      <c r="B859" s="61"/>
      <c r="C859" s="61"/>
      <c r="D859" s="5"/>
      <c r="E859" s="52"/>
      <c r="F859" s="52"/>
      <c r="G859" s="52">
        <v>27.6</v>
      </c>
      <c r="H859" s="52">
        <v>3</v>
      </c>
      <c r="I859" s="52">
        <f t="shared" si="11"/>
        <v>82.8</v>
      </c>
      <c r="J859" s="74" t="s">
        <v>346</v>
      </c>
    </row>
    <row r="860" spans="1:10">
      <c r="A860" s="14"/>
      <c r="B860" s="61"/>
      <c r="C860" s="61"/>
      <c r="D860" s="5"/>
      <c r="E860" s="52"/>
      <c r="F860" s="52"/>
      <c r="G860" s="52">
        <v>6</v>
      </c>
      <c r="H860" s="52">
        <v>3</v>
      </c>
      <c r="I860" s="52">
        <f t="shared" si="11"/>
        <v>18</v>
      </c>
      <c r="J860" s="74" t="s">
        <v>347</v>
      </c>
    </row>
    <row r="861" spans="1:10">
      <c r="A861" s="14"/>
      <c r="B861" s="61"/>
      <c r="C861" s="61"/>
      <c r="D861" s="5"/>
      <c r="E861" s="52"/>
      <c r="F861" s="52"/>
      <c r="G861" s="52">
        <v>4</v>
      </c>
      <c r="H861" s="52">
        <v>3</v>
      </c>
      <c r="I861" s="52">
        <f t="shared" si="11"/>
        <v>12</v>
      </c>
      <c r="J861" s="74" t="s">
        <v>349</v>
      </c>
    </row>
    <row r="862" spans="1:10">
      <c r="A862" s="14"/>
      <c r="B862" s="61"/>
      <c r="C862" s="61"/>
      <c r="D862" s="5"/>
      <c r="E862" s="52"/>
      <c r="F862" s="52"/>
      <c r="G862" s="52">
        <v>4</v>
      </c>
      <c r="H862" s="52">
        <v>3</v>
      </c>
      <c r="I862" s="52">
        <f t="shared" si="11"/>
        <v>12</v>
      </c>
      <c r="J862" s="74" t="s">
        <v>350</v>
      </c>
    </row>
    <row r="863" spans="1:10">
      <c r="A863" s="14"/>
      <c r="B863" s="61"/>
      <c r="C863" s="61"/>
      <c r="D863" s="5"/>
      <c r="E863" s="52"/>
      <c r="F863" s="52"/>
      <c r="G863" s="52">
        <v>19.420000000000002</v>
      </c>
      <c r="H863" s="52">
        <v>3</v>
      </c>
      <c r="I863" s="52">
        <f t="shared" si="11"/>
        <v>58.26</v>
      </c>
      <c r="J863" s="74" t="s">
        <v>351</v>
      </c>
    </row>
    <row r="864" spans="1:10">
      <c r="A864" s="14"/>
      <c r="B864" s="61"/>
      <c r="C864" s="61"/>
      <c r="D864" s="5"/>
      <c r="E864" s="52"/>
      <c r="F864" s="52"/>
      <c r="G864" s="52">
        <v>107.88</v>
      </c>
      <c r="H864" s="52">
        <v>3</v>
      </c>
      <c r="I864" s="52">
        <f t="shared" si="11"/>
        <v>323.64</v>
      </c>
      <c r="J864" s="74" t="s">
        <v>402</v>
      </c>
    </row>
    <row r="865" spans="1:10">
      <c r="A865" s="14"/>
      <c r="B865" s="61"/>
      <c r="C865" s="61"/>
      <c r="D865" s="5"/>
      <c r="E865" s="52"/>
      <c r="F865" s="52"/>
      <c r="G865" s="52"/>
      <c r="H865" s="52"/>
      <c r="I865" s="52">
        <f>48.5+32.56+9.6</f>
        <v>90.66</v>
      </c>
      <c r="J865" s="74" t="s">
        <v>290</v>
      </c>
    </row>
    <row r="866" spans="1:10">
      <c r="A866" s="14"/>
      <c r="B866" s="61"/>
      <c r="C866" s="61"/>
      <c r="D866" s="5"/>
      <c r="E866" s="52"/>
      <c r="F866" s="52"/>
      <c r="G866" s="52"/>
      <c r="H866" s="52"/>
      <c r="I866" s="52"/>
      <c r="J866" s="91" t="s">
        <v>403</v>
      </c>
    </row>
    <row r="867" spans="1:10">
      <c r="A867" s="14"/>
      <c r="B867" s="61"/>
      <c r="C867" s="61"/>
      <c r="D867" s="5"/>
      <c r="E867" s="52"/>
      <c r="F867" s="52"/>
      <c r="G867" s="52">
        <v>16.46</v>
      </c>
      <c r="H867" s="52">
        <v>2.8</v>
      </c>
      <c r="I867" s="52">
        <f t="shared" ref="I867:I875" si="12">ROUND(H867*G867,2)</f>
        <v>46.09</v>
      </c>
      <c r="J867" s="74" t="s">
        <v>404</v>
      </c>
    </row>
    <row r="868" spans="1:10">
      <c r="A868" s="14"/>
      <c r="B868" s="61"/>
      <c r="C868" s="61"/>
      <c r="D868" s="5"/>
      <c r="E868" s="52"/>
      <c r="F868" s="52"/>
      <c r="G868" s="52">
        <v>13.48</v>
      </c>
      <c r="H868" s="52">
        <v>2.8</v>
      </c>
      <c r="I868" s="52">
        <f t="shared" si="12"/>
        <v>37.74</v>
      </c>
      <c r="J868" s="74" t="s">
        <v>405</v>
      </c>
    </row>
    <row r="869" spans="1:10">
      <c r="A869" s="14"/>
      <c r="B869" s="61"/>
      <c r="C869" s="61"/>
      <c r="D869" s="5"/>
      <c r="E869" s="52"/>
      <c r="F869" s="52"/>
      <c r="G869" s="52">
        <v>10.86</v>
      </c>
      <c r="H869" s="52">
        <v>2.8</v>
      </c>
      <c r="I869" s="52">
        <f t="shared" si="12"/>
        <v>30.41</v>
      </c>
      <c r="J869" s="74" t="s">
        <v>406</v>
      </c>
    </row>
    <row r="870" spans="1:10">
      <c r="A870" s="14"/>
      <c r="B870" s="61"/>
      <c r="C870" s="61"/>
      <c r="D870" s="5"/>
      <c r="E870" s="52"/>
      <c r="F870" s="52"/>
      <c r="G870" s="52">
        <v>13.02</v>
      </c>
      <c r="H870" s="52">
        <v>2.8</v>
      </c>
      <c r="I870" s="52">
        <f t="shared" si="12"/>
        <v>36.46</v>
      </c>
      <c r="J870" s="74" t="s">
        <v>407</v>
      </c>
    </row>
    <row r="871" spans="1:10">
      <c r="A871" s="14"/>
      <c r="B871" s="61"/>
      <c r="C871" s="61"/>
      <c r="D871" s="5"/>
      <c r="E871" s="52"/>
      <c r="F871" s="52"/>
      <c r="G871" s="52">
        <v>12.5</v>
      </c>
      <c r="H871" s="52">
        <v>2.8</v>
      </c>
      <c r="I871" s="52">
        <f t="shared" si="12"/>
        <v>35</v>
      </c>
      <c r="J871" s="74" t="s">
        <v>409</v>
      </c>
    </row>
    <row r="872" spans="1:10">
      <c r="A872" s="14"/>
      <c r="B872" s="61"/>
      <c r="C872" s="61"/>
      <c r="D872" s="5"/>
      <c r="E872" s="52"/>
      <c r="F872" s="52"/>
      <c r="G872" s="52">
        <v>40.72</v>
      </c>
      <c r="H872" s="52">
        <v>2.8</v>
      </c>
      <c r="I872" s="52">
        <f t="shared" si="12"/>
        <v>114.02</v>
      </c>
      <c r="J872" s="74" t="s">
        <v>338</v>
      </c>
    </row>
    <row r="873" spans="1:10">
      <c r="A873" s="14"/>
      <c r="B873" s="61"/>
      <c r="C873" s="61"/>
      <c r="D873" s="5"/>
      <c r="E873" s="52"/>
      <c r="F873" s="52"/>
      <c r="G873" s="52">
        <v>5.22</v>
      </c>
      <c r="H873" s="52">
        <v>2.8</v>
      </c>
      <c r="I873" s="52">
        <f t="shared" si="12"/>
        <v>14.62</v>
      </c>
      <c r="J873" s="74" t="s">
        <v>408</v>
      </c>
    </row>
    <row r="874" spans="1:10">
      <c r="A874" s="14"/>
      <c r="B874" s="61"/>
      <c r="C874" s="61"/>
      <c r="D874" s="5"/>
      <c r="E874" s="52"/>
      <c r="F874" s="52"/>
      <c r="G874" s="52">
        <v>52.52</v>
      </c>
      <c r="H874" s="52">
        <v>3</v>
      </c>
      <c r="I874" s="52">
        <f t="shared" si="12"/>
        <v>157.56</v>
      </c>
      <c r="J874" s="74" t="s">
        <v>402</v>
      </c>
    </row>
    <row r="875" spans="1:10">
      <c r="A875" s="14"/>
      <c r="B875" s="61"/>
      <c r="C875" s="61"/>
      <c r="D875" s="5"/>
      <c r="E875" s="52"/>
      <c r="F875" s="52"/>
      <c r="G875" s="52">
        <v>35.1</v>
      </c>
      <c r="H875" s="52">
        <v>3</v>
      </c>
      <c r="I875" s="52">
        <f t="shared" si="12"/>
        <v>105.3</v>
      </c>
      <c r="J875" s="74" t="s">
        <v>481</v>
      </c>
    </row>
    <row r="876" spans="1:10">
      <c r="A876" s="14"/>
      <c r="B876" s="61"/>
      <c r="C876" s="61"/>
      <c r="D876" s="5"/>
      <c r="E876" s="52"/>
      <c r="F876" s="52"/>
      <c r="G876" s="52"/>
      <c r="H876" s="81" t="s">
        <v>52</v>
      </c>
      <c r="I876" s="81">
        <f>SUM(I849:I875)</f>
        <v>1725.8999999999999</v>
      </c>
      <c r="J876" s="74"/>
    </row>
    <row r="877" spans="1:10">
      <c r="A877" s="14"/>
      <c r="B877" s="61"/>
      <c r="C877" s="61"/>
      <c r="D877" s="5"/>
      <c r="E877" s="52"/>
      <c r="F877" s="52"/>
      <c r="G877" s="52"/>
      <c r="H877" s="52"/>
      <c r="I877" s="52"/>
      <c r="J877" s="74"/>
    </row>
    <row r="878" spans="1:10" ht="43.5">
      <c r="A878" s="14" t="s">
        <v>246</v>
      </c>
      <c r="B878" s="61" t="s">
        <v>68</v>
      </c>
      <c r="C878" s="61">
        <v>88488</v>
      </c>
      <c r="D878" s="5" t="s">
        <v>127</v>
      </c>
      <c r="E878" s="52"/>
      <c r="F878" s="52"/>
      <c r="G878" s="52"/>
      <c r="H878" s="52"/>
      <c r="I878" s="52" t="s">
        <v>66</v>
      </c>
      <c r="J878" s="74"/>
    </row>
    <row r="879" spans="1:10">
      <c r="A879" s="14"/>
      <c r="B879" s="61"/>
      <c r="C879" s="61"/>
      <c r="D879" s="5"/>
      <c r="E879" s="52"/>
      <c r="F879" s="52"/>
      <c r="G879" s="52"/>
      <c r="H879" s="52"/>
      <c r="I879" s="52">
        <v>16.68</v>
      </c>
      <c r="J879" s="74" t="s">
        <v>336</v>
      </c>
    </row>
    <row r="880" spans="1:10">
      <c r="A880" s="14"/>
      <c r="B880" s="61"/>
      <c r="C880" s="61"/>
      <c r="D880" s="5"/>
      <c r="E880" s="52"/>
      <c r="F880" s="52"/>
      <c r="G880" s="52"/>
      <c r="H880" s="52"/>
      <c r="I880" s="52">
        <v>8.73</v>
      </c>
      <c r="J880" s="74" t="s">
        <v>337</v>
      </c>
    </row>
    <row r="881" spans="1:10">
      <c r="A881" s="14"/>
      <c r="B881" s="61"/>
      <c r="C881" s="61"/>
      <c r="D881" s="5"/>
      <c r="E881" s="52"/>
      <c r="F881" s="52"/>
      <c r="G881" s="52"/>
      <c r="H881" s="52"/>
      <c r="I881" s="52">
        <v>33.53</v>
      </c>
      <c r="J881" s="74" t="s">
        <v>338</v>
      </c>
    </row>
    <row r="882" spans="1:10">
      <c r="A882" s="14"/>
      <c r="B882" s="61"/>
      <c r="C882" s="61"/>
      <c r="D882" s="5"/>
      <c r="E882" s="52"/>
      <c r="F882" s="52"/>
      <c r="G882" s="52"/>
      <c r="H882" s="52"/>
      <c r="I882" s="52">
        <v>10.93</v>
      </c>
      <c r="J882" s="74" t="s">
        <v>339</v>
      </c>
    </row>
    <row r="883" spans="1:10">
      <c r="A883" s="14"/>
      <c r="B883" s="61"/>
      <c r="C883" s="61"/>
      <c r="D883" s="5"/>
      <c r="E883" s="52"/>
      <c r="F883" s="52"/>
      <c r="G883" s="52"/>
      <c r="H883" s="52"/>
      <c r="I883" s="52">
        <v>10.73</v>
      </c>
      <c r="J883" s="74" t="s">
        <v>340</v>
      </c>
    </row>
    <row r="884" spans="1:10">
      <c r="A884" s="14"/>
      <c r="B884" s="61"/>
      <c r="C884" s="61"/>
      <c r="D884" s="5"/>
      <c r="E884" s="52"/>
      <c r="F884" s="52"/>
      <c r="G884" s="52"/>
      <c r="H884" s="52"/>
      <c r="I884" s="52">
        <v>10.93</v>
      </c>
      <c r="J884" s="74" t="s">
        <v>341</v>
      </c>
    </row>
    <row r="885" spans="1:10">
      <c r="A885" s="14"/>
      <c r="B885" s="61"/>
      <c r="C885" s="61"/>
      <c r="D885" s="5"/>
      <c r="E885" s="52"/>
      <c r="F885" s="52"/>
      <c r="G885" s="52"/>
      <c r="H885" s="52"/>
      <c r="I885" s="52">
        <v>6.07</v>
      </c>
      <c r="J885" s="74" t="s">
        <v>342</v>
      </c>
    </row>
    <row r="886" spans="1:10">
      <c r="A886" s="14"/>
      <c r="B886" s="61"/>
      <c r="C886" s="61"/>
      <c r="D886" s="5"/>
      <c r="E886" s="52"/>
      <c r="F886" s="52"/>
      <c r="G886" s="52"/>
      <c r="H886" s="52"/>
      <c r="I886" s="52">
        <v>6.07</v>
      </c>
      <c r="J886" s="74" t="s">
        <v>343</v>
      </c>
    </row>
    <row r="887" spans="1:10">
      <c r="A887" s="14"/>
      <c r="B887" s="61"/>
      <c r="C887" s="61"/>
      <c r="D887" s="5"/>
      <c r="E887" s="52"/>
      <c r="F887" s="52"/>
      <c r="G887" s="52"/>
      <c r="H887" s="52"/>
      <c r="I887" s="52">
        <v>26.74</v>
      </c>
      <c r="J887" s="74" t="s">
        <v>344</v>
      </c>
    </row>
    <row r="888" spans="1:10" ht="29">
      <c r="A888" s="14"/>
      <c r="B888" s="61"/>
      <c r="C888" s="61"/>
      <c r="D888" s="5"/>
      <c r="E888" s="52"/>
      <c r="F888" s="52"/>
      <c r="G888" s="52"/>
      <c r="H888" s="52"/>
      <c r="I888" s="52">
        <v>8.81</v>
      </c>
      <c r="J888" s="76" t="s">
        <v>353</v>
      </c>
    </row>
    <row r="889" spans="1:10">
      <c r="A889" s="14"/>
      <c r="B889" s="61"/>
      <c r="C889" s="61"/>
      <c r="D889" s="5"/>
      <c r="E889" s="52"/>
      <c r="F889" s="52"/>
      <c r="G889" s="52"/>
      <c r="H889" s="52"/>
      <c r="I889" s="52">
        <v>16.5</v>
      </c>
      <c r="J889" s="74" t="s">
        <v>269</v>
      </c>
    </row>
    <row r="890" spans="1:10">
      <c r="A890" s="14"/>
      <c r="B890" s="61"/>
      <c r="C890" s="61"/>
      <c r="D890" s="5"/>
      <c r="E890" s="52"/>
      <c r="F890" s="52"/>
      <c r="G890" s="52"/>
      <c r="H890" s="52"/>
      <c r="I890" s="52">
        <v>29.15</v>
      </c>
      <c r="J890" s="74" t="s">
        <v>270</v>
      </c>
    </row>
    <row r="891" spans="1:10">
      <c r="A891" s="14"/>
      <c r="B891" s="61"/>
      <c r="C891" s="61"/>
      <c r="D891" s="5"/>
      <c r="E891" s="52"/>
      <c r="F891" s="52"/>
      <c r="G891" s="52"/>
      <c r="H891" s="52"/>
      <c r="I891" s="52">
        <v>47.6</v>
      </c>
      <c r="J891" s="74" t="s">
        <v>346</v>
      </c>
    </row>
    <row r="892" spans="1:10">
      <c r="A892" s="14"/>
      <c r="B892" s="61"/>
      <c r="C892" s="61"/>
      <c r="D892" s="5"/>
      <c r="E892" s="52"/>
      <c r="F892" s="52"/>
      <c r="G892" s="52"/>
      <c r="H892" s="52"/>
      <c r="I892" s="52">
        <v>73.3</v>
      </c>
      <c r="J892" s="74" t="s">
        <v>480</v>
      </c>
    </row>
    <row r="893" spans="1:10">
      <c r="A893" s="14"/>
      <c r="B893" s="61"/>
      <c r="C893" s="61"/>
      <c r="D893" s="5"/>
      <c r="E893" s="52"/>
      <c r="F893" s="52"/>
      <c r="G893" s="52"/>
      <c r="H893" s="81" t="s">
        <v>52</v>
      </c>
      <c r="I893" s="81">
        <f>SUM(I879:I892)</f>
        <v>305.77</v>
      </c>
      <c r="J893" s="74"/>
    </row>
    <row r="894" spans="1:10">
      <c r="A894" s="14"/>
      <c r="B894" s="61"/>
      <c r="C894" s="61"/>
      <c r="D894" s="5"/>
      <c r="E894" s="52"/>
      <c r="F894" s="52"/>
      <c r="G894" s="52"/>
      <c r="H894" s="52"/>
      <c r="I894" s="52"/>
      <c r="J894" s="74"/>
    </row>
    <row r="895" spans="1:10" ht="43.5">
      <c r="A895" s="14" t="s">
        <v>247</v>
      </c>
      <c r="B895" s="61" t="s">
        <v>68</v>
      </c>
      <c r="C895" s="61">
        <v>88489</v>
      </c>
      <c r="D895" s="5" t="s">
        <v>128</v>
      </c>
      <c r="E895" s="52"/>
      <c r="F895" s="52"/>
      <c r="G895" s="52" t="s">
        <v>295</v>
      </c>
      <c r="H895" s="52" t="s">
        <v>157</v>
      </c>
      <c r="I895" s="52" t="s">
        <v>66</v>
      </c>
      <c r="J895" s="74"/>
    </row>
    <row r="896" spans="1:10">
      <c r="A896" s="14"/>
      <c r="B896" s="61"/>
      <c r="C896" s="61"/>
      <c r="D896" s="5"/>
      <c r="E896" s="52"/>
      <c r="F896" s="52"/>
      <c r="G896" s="52">
        <v>16.98</v>
      </c>
      <c r="H896" s="52">
        <v>3</v>
      </c>
      <c r="I896" s="52">
        <f t="shared" ref="I896:I911" si="13">ROUND(H896*G896,2)</f>
        <v>50.94</v>
      </c>
      <c r="J896" s="74" t="s">
        <v>336</v>
      </c>
    </row>
    <row r="897" spans="1:10">
      <c r="A897" s="14"/>
      <c r="B897" s="61"/>
      <c r="C897" s="61"/>
      <c r="D897" s="5"/>
      <c r="E897" s="52"/>
      <c r="F897" s="52"/>
      <c r="G897" s="52">
        <v>15</v>
      </c>
      <c r="H897" s="52">
        <v>3</v>
      </c>
      <c r="I897" s="52">
        <f t="shared" si="13"/>
        <v>45</v>
      </c>
      <c r="J897" s="74" t="s">
        <v>337</v>
      </c>
    </row>
    <row r="898" spans="1:10">
      <c r="A898" s="14"/>
      <c r="B898" s="61"/>
      <c r="C898" s="61"/>
      <c r="D898" s="5"/>
      <c r="E898" s="52"/>
      <c r="F898" s="52"/>
      <c r="G898" s="52">
        <v>42.6</v>
      </c>
      <c r="H898" s="52">
        <v>3</v>
      </c>
      <c r="I898" s="52">
        <f t="shared" si="13"/>
        <v>127.8</v>
      </c>
      <c r="J898" s="74" t="s">
        <v>338</v>
      </c>
    </row>
    <row r="899" spans="1:10">
      <c r="A899" s="14"/>
      <c r="B899" s="61"/>
      <c r="C899" s="61"/>
      <c r="D899" s="5"/>
      <c r="E899" s="52"/>
      <c r="F899" s="52"/>
      <c r="G899" s="52">
        <v>13.5</v>
      </c>
      <c r="H899" s="52">
        <v>3</v>
      </c>
      <c r="I899" s="52">
        <f t="shared" si="13"/>
        <v>40.5</v>
      </c>
      <c r="J899" s="74" t="s">
        <v>339</v>
      </c>
    </row>
    <row r="900" spans="1:10">
      <c r="A900" s="14"/>
      <c r="B900" s="61"/>
      <c r="C900" s="61"/>
      <c r="D900" s="5"/>
      <c r="E900" s="52"/>
      <c r="F900" s="52"/>
      <c r="G900" s="52">
        <v>13.4</v>
      </c>
      <c r="H900" s="52">
        <v>3</v>
      </c>
      <c r="I900" s="52">
        <f t="shared" si="13"/>
        <v>40.200000000000003</v>
      </c>
      <c r="J900" s="74" t="s">
        <v>340</v>
      </c>
    </row>
    <row r="901" spans="1:10">
      <c r="A901" s="14"/>
      <c r="B901" s="61"/>
      <c r="C901" s="61"/>
      <c r="D901" s="5"/>
      <c r="E901" s="52"/>
      <c r="F901" s="52"/>
      <c r="G901" s="52">
        <v>13.5</v>
      </c>
      <c r="H901" s="52">
        <v>3</v>
      </c>
      <c r="I901" s="52">
        <f t="shared" si="13"/>
        <v>40.5</v>
      </c>
      <c r="J901" s="74" t="s">
        <v>341</v>
      </c>
    </row>
    <row r="902" spans="1:10">
      <c r="A902" s="14"/>
      <c r="B902" s="61"/>
      <c r="C902" s="61"/>
      <c r="D902" s="5"/>
      <c r="E902" s="52"/>
      <c r="F902" s="52"/>
      <c r="G902" s="52">
        <v>21.4</v>
      </c>
      <c r="H902" s="52">
        <v>3</v>
      </c>
      <c r="I902" s="52">
        <f t="shared" si="13"/>
        <v>64.2</v>
      </c>
      <c r="J902" s="74" t="s">
        <v>344</v>
      </c>
    </row>
    <row r="903" spans="1:10">
      <c r="A903" s="14"/>
      <c r="B903" s="61"/>
      <c r="C903" s="61"/>
      <c r="D903" s="5"/>
      <c r="E903" s="52"/>
      <c r="F903" s="52"/>
      <c r="G903" s="52">
        <v>8.8000000000000007</v>
      </c>
      <c r="H903" s="52">
        <v>3</v>
      </c>
      <c r="I903" s="52">
        <f t="shared" si="13"/>
        <v>26.4</v>
      </c>
      <c r="J903" s="74" t="s">
        <v>354</v>
      </c>
    </row>
    <row r="904" spans="1:10">
      <c r="A904" s="14"/>
      <c r="B904" s="61"/>
      <c r="C904" s="61"/>
      <c r="D904" s="5"/>
      <c r="E904" s="52"/>
      <c r="F904" s="52"/>
      <c r="G904" s="52">
        <v>17</v>
      </c>
      <c r="H904" s="52">
        <v>3</v>
      </c>
      <c r="I904" s="52">
        <f t="shared" si="13"/>
        <v>51</v>
      </c>
      <c r="J904" s="74" t="s">
        <v>269</v>
      </c>
    </row>
    <row r="905" spans="1:10">
      <c r="A905" s="14"/>
      <c r="B905" s="61"/>
      <c r="C905" s="61"/>
      <c r="D905" s="5"/>
      <c r="E905" s="52"/>
      <c r="F905" s="52"/>
      <c r="G905" s="52">
        <v>21.6</v>
      </c>
      <c r="H905" s="52">
        <v>3</v>
      </c>
      <c r="I905" s="52">
        <f t="shared" si="13"/>
        <v>64.8</v>
      </c>
      <c r="J905" s="74" t="s">
        <v>270</v>
      </c>
    </row>
    <row r="906" spans="1:10">
      <c r="A906" s="14"/>
      <c r="B906" s="61"/>
      <c r="C906" s="61"/>
      <c r="D906" s="5"/>
      <c r="E906" s="52"/>
      <c r="F906" s="52"/>
      <c r="G906" s="52">
        <v>27.6</v>
      </c>
      <c r="H906" s="52">
        <v>3</v>
      </c>
      <c r="I906" s="52">
        <f t="shared" si="13"/>
        <v>82.8</v>
      </c>
      <c r="J906" s="74" t="s">
        <v>346</v>
      </c>
    </row>
    <row r="907" spans="1:10">
      <c r="A907" s="14"/>
      <c r="B907" s="61"/>
      <c r="C907" s="61"/>
      <c r="D907" s="5"/>
      <c r="E907" s="52"/>
      <c r="F907" s="52"/>
      <c r="G907" s="52">
        <v>6</v>
      </c>
      <c r="H907" s="52">
        <v>3</v>
      </c>
      <c r="I907" s="52">
        <f t="shared" si="13"/>
        <v>18</v>
      </c>
      <c r="J907" s="74" t="s">
        <v>347</v>
      </c>
    </row>
    <row r="908" spans="1:10">
      <c r="A908" s="14"/>
      <c r="B908" s="61"/>
      <c r="C908" s="61"/>
      <c r="D908" s="5"/>
      <c r="E908" s="52"/>
      <c r="F908" s="52"/>
      <c r="G908" s="52">
        <v>4</v>
      </c>
      <c r="H908" s="52">
        <v>3</v>
      </c>
      <c r="I908" s="52">
        <f t="shared" si="13"/>
        <v>12</v>
      </c>
      <c r="J908" s="74" t="s">
        <v>349</v>
      </c>
    </row>
    <row r="909" spans="1:10">
      <c r="A909" s="14"/>
      <c r="B909" s="61"/>
      <c r="C909" s="61"/>
      <c r="D909" s="5"/>
      <c r="E909" s="52"/>
      <c r="F909" s="52"/>
      <c r="G909" s="52">
        <v>4</v>
      </c>
      <c r="H909" s="52">
        <v>3</v>
      </c>
      <c r="I909" s="52">
        <f t="shared" si="13"/>
        <v>12</v>
      </c>
      <c r="J909" s="74" t="s">
        <v>350</v>
      </c>
    </row>
    <row r="910" spans="1:10">
      <c r="A910" s="14"/>
      <c r="B910" s="61"/>
      <c r="C910" s="61"/>
      <c r="D910" s="5"/>
      <c r="E910" s="52"/>
      <c r="F910" s="52"/>
      <c r="G910" s="52">
        <v>19.420000000000002</v>
      </c>
      <c r="H910" s="52">
        <v>3</v>
      </c>
      <c r="I910" s="52">
        <f t="shared" si="13"/>
        <v>58.26</v>
      </c>
      <c r="J910" s="74" t="s">
        <v>351</v>
      </c>
    </row>
    <row r="911" spans="1:10">
      <c r="A911" s="14"/>
      <c r="B911" s="61"/>
      <c r="C911" s="61"/>
      <c r="D911" s="5"/>
      <c r="E911" s="52"/>
      <c r="F911" s="52"/>
      <c r="G911" s="52">
        <v>107.88</v>
      </c>
      <c r="H911" s="52">
        <v>3</v>
      </c>
      <c r="I911" s="52">
        <f t="shared" si="13"/>
        <v>323.64</v>
      </c>
      <c r="J911" s="74" t="s">
        <v>402</v>
      </c>
    </row>
    <row r="912" spans="1:10">
      <c r="A912" s="14"/>
      <c r="B912" s="61"/>
      <c r="C912" s="61"/>
      <c r="D912" s="5"/>
      <c r="E912" s="52"/>
      <c r="F912" s="52"/>
      <c r="G912" s="52"/>
      <c r="H912" s="52"/>
      <c r="I912" s="52">
        <f>48.5+32.56+9.6</f>
        <v>90.66</v>
      </c>
      <c r="J912" s="74" t="s">
        <v>290</v>
      </c>
    </row>
    <row r="913" spans="1:10">
      <c r="A913" s="14"/>
      <c r="B913" s="61"/>
      <c r="C913" s="61"/>
      <c r="D913" s="5"/>
      <c r="E913" s="52"/>
      <c r="F913" s="52"/>
      <c r="G913" s="52"/>
      <c r="H913" s="52"/>
      <c r="I913" s="52"/>
      <c r="J913" s="91" t="s">
        <v>403</v>
      </c>
    </row>
    <row r="914" spans="1:10">
      <c r="A914" s="14"/>
      <c r="B914" s="61"/>
      <c r="C914" s="61"/>
      <c r="D914" s="5"/>
      <c r="E914" s="52"/>
      <c r="F914" s="52"/>
      <c r="G914" s="52">
        <v>16.46</v>
      </c>
      <c r="H914" s="52">
        <v>2.8</v>
      </c>
      <c r="I914" s="52">
        <f t="shared" ref="I914:I922" si="14">ROUND(H914*G914,2)</f>
        <v>46.09</v>
      </c>
      <c r="J914" s="74" t="s">
        <v>404</v>
      </c>
    </row>
    <row r="915" spans="1:10">
      <c r="A915" s="14"/>
      <c r="B915" s="61"/>
      <c r="C915" s="61"/>
      <c r="D915" s="5"/>
      <c r="E915" s="52"/>
      <c r="F915" s="52"/>
      <c r="G915" s="52">
        <v>13.48</v>
      </c>
      <c r="H915" s="52">
        <v>2.8</v>
      </c>
      <c r="I915" s="52">
        <f t="shared" si="14"/>
        <v>37.74</v>
      </c>
      <c r="J915" s="74" t="s">
        <v>405</v>
      </c>
    </row>
    <row r="916" spans="1:10">
      <c r="A916" s="14"/>
      <c r="B916" s="61"/>
      <c r="C916" s="61"/>
      <c r="D916" s="5"/>
      <c r="E916" s="52"/>
      <c r="F916" s="52"/>
      <c r="G916" s="52">
        <v>10.86</v>
      </c>
      <c r="H916" s="52">
        <v>2.8</v>
      </c>
      <c r="I916" s="52">
        <f t="shared" si="14"/>
        <v>30.41</v>
      </c>
      <c r="J916" s="74" t="s">
        <v>406</v>
      </c>
    </row>
    <row r="917" spans="1:10">
      <c r="A917" s="14"/>
      <c r="B917" s="61"/>
      <c r="C917" s="61"/>
      <c r="D917" s="5"/>
      <c r="E917" s="52"/>
      <c r="F917" s="52"/>
      <c r="G917" s="52">
        <v>13.02</v>
      </c>
      <c r="H917" s="52">
        <v>2.8</v>
      </c>
      <c r="I917" s="52">
        <f t="shared" si="14"/>
        <v>36.46</v>
      </c>
      <c r="J917" s="74" t="s">
        <v>407</v>
      </c>
    </row>
    <row r="918" spans="1:10">
      <c r="A918" s="14"/>
      <c r="B918" s="61"/>
      <c r="C918" s="61"/>
      <c r="D918" s="5"/>
      <c r="E918" s="52"/>
      <c r="F918" s="52"/>
      <c r="G918" s="52">
        <v>12.5</v>
      </c>
      <c r="H918" s="52">
        <v>2.8</v>
      </c>
      <c r="I918" s="52">
        <f t="shared" si="14"/>
        <v>35</v>
      </c>
      <c r="J918" s="74" t="s">
        <v>409</v>
      </c>
    </row>
    <row r="919" spans="1:10">
      <c r="A919" s="14"/>
      <c r="B919" s="61"/>
      <c r="C919" s="61"/>
      <c r="D919" s="5"/>
      <c r="E919" s="52"/>
      <c r="F919" s="52"/>
      <c r="G919" s="52">
        <v>40.72</v>
      </c>
      <c r="H919" s="52">
        <v>2.8</v>
      </c>
      <c r="I919" s="52">
        <f t="shared" si="14"/>
        <v>114.02</v>
      </c>
      <c r="J919" s="74" t="s">
        <v>338</v>
      </c>
    </row>
    <row r="920" spans="1:10">
      <c r="A920" s="14"/>
      <c r="B920" s="61"/>
      <c r="C920" s="61"/>
      <c r="D920" s="5"/>
      <c r="E920" s="52"/>
      <c r="F920" s="52"/>
      <c r="G920" s="52">
        <v>5.22</v>
      </c>
      <c r="H920" s="52">
        <v>2.8</v>
      </c>
      <c r="I920" s="52">
        <f t="shared" si="14"/>
        <v>14.62</v>
      </c>
      <c r="J920" s="74" t="s">
        <v>408</v>
      </c>
    </row>
    <row r="921" spans="1:10">
      <c r="A921" s="14"/>
      <c r="B921" s="61"/>
      <c r="C921" s="61"/>
      <c r="D921" s="5"/>
      <c r="E921" s="52"/>
      <c r="F921" s="52"/>
      <c r="G921" s="52">
        <v>52.52</v>
      </c>
      <c r="H921" s="52">
        <v>3</v>
      </c>
      <c r="I921" s="52">
        <f t="shared" si="14"/>
        <v>157.56</v>
      </c>
      <c r="J921" s="74" t="s">
        <v>402</v>
      </c>
    </row>
    <row r="922" spans="1:10">
      <c r="A922" s="14"/>
      <c r="B922" s="61"/>
      <c r="C922" s="61"/>
      <c r="D922" s="5"/>
      <c r="E922" s="52"/>
      <c r="F922" s="52"/>
      <c r="G922" s="52">
        <v>35.1</v>
      </c>
      <c r="H922" s="52">
        <v>3</v>
      </c>
      <c r="I922" s="52">
        <f t="shared" si="14"/>
        <v>105.3</v>
      </c>
      <c r="J922" s="74" t="s">
        <v>473</v>
      </c>
    </row>
    <row r="923" spans="1:10">
      <c r="A923" s="14"/>
      <c r="B923" s="61"/>
      <c r="C923" s="61"/>
      <c r="D923" s="5"/>
      <c r="E923" s="52"/>
      <c r="F923" s="52"/>
      <c r="G923" s="52"/>
      <c r="H923" s="81" t="s">
        <v>52</v>
      </c>
      <c r="I923" s="81">
        <f>SUM(I896:I922)</f>
        <v>1725.8999999999999</v>
      </c>
      <c r="J923" s="74"/>
    </row>
    <row r="924" spans="1:10">
      <c r="A924" s="14"/>
      <c r="B924" s="61"/>
      <c r="C924" s="61"/>
      <c r="D924" s="5"/>
      <c r="E924" s="52"/>
      <c r="F924" s="52"/>
      <c r="G924" s="52"/>
      <c r="H924" s="52"/>
      <c r="I924" s="52"/>
      <c r="J924" s="74"/>
    </row>
    <row r="925" spans="1:10" ht="43.5">
      <c r="A925" s="14" t="s">
        <v>248</v>
      </c>
      <c r="B925" s="61" t="s">
        <v>68</v>
      </c>
      <c r="C925" s="61">
        <v>102218</v>
      </c>
      <c r="D925" s="5" t="s">
        <v>155</v>
      </c>
      <c r="E925" s="52" t="s">
        <v>5</v>
      </c>
      <c r="F925" s="52" t="s">
        <v>440</v>
      </c>
      <c r="G925" s="52" t="s">
        <v>36</v>
      </c>
      <c r="H925" s="52" t="s">
        <v>157</v>
      </c>
      <c r="I925" s="52" t="s">
        <v>66</v>
      </c>
      <c r="J925" s="74"/>
    </row>
    <row r="926" spans="1:10">
      <c r="A926" s="14"/>
      <c r="B926" s="61"/>
      <c r="C926" s="61"/>
      <c r="D926" s="5"/>
      <c r="E926" s="52">
        <v>28</v>
      </c>
      <c r="F926" s="52">
        <v>2</v>
      </c>
      <c r="G926" s="52">
        <v>0.8</v>
      </c>
      <c r="H926" s="52">
        <v>2.1</v>
      </c>
      <c r="I926" s="52">
        <f>ROUND(E926*H926*G926*F926,2)</f>
        <v>94.08</v>
      </c>
      <c r="J926" s="74" t="s">
        <v>260</v>
      </c>
    </row>
    <row r="927" spans="1:10">
      <c r="A927" s="14"/>
      <c r="B927" s="61"/>
      <c r="C927" s="61"/>
      <c r="D927" s="5"/>
      <c r="E927" s="52"/>
      <c r="F927" s="52"/>
      <c r="G927" s="52"/>
      <c r="H927" s="81" t="s">
        <v>52</v>
      </c>
      <c r="I927" s="52">
        <f>SUM(I926)</f>
        <v>94.08</v>
      </c>
      <c r="J927" s="74"/>
    </row>
    <row r="928" spans="1:10">
      <c r="A928" s="14"/>
      <c r="B928" s="61"/>
      <c r="C928" s="61"/>
      <c r="D928" s="5"/>
      <c r="E928" s="52"/>
      <c r="F928" s="52"/>
      <c r="G928" s="52"/>
      <c r="H928" s="52"/>
      <c r="I928" s="52"/>
      <c r="J928" s="74"/>
    </row>
    <row r="929" spans="1:10" ht="72.5">
      <c r="A929" s="14" t="str">
        <f>'ORÇ. TOMADOR'!A142</f>
        <v>14.6</v>
      </c>
      <c r="B929" s="61"/>
      <c r="C929" s="61">
        <f>'ORÇ. TOMADOR'!C142</f>
        <v>100754</v>
      </c>
      <c r="D929" s="5" t="str">
        <f>'ORÇ. TOMADOR'!D142</f>
        <v>PINTURA COM TINTA ACRÍLICA DE ACABAMENTO APLICADA A ROLO OU PINCEL SOBRE SUPERFÍCIES METÁLICAS (EXCETO PERFIL) EXECUTADO EM OBRA (02 DEMÃOS). AF_01/2020</v>
      </c>
      <c r="E929" s="52" t="s">
        <v>5</v>
      </c>
      <c r="F929" s="52" t="s">
        <v>440</v>
      </c>
      <c r="G929" s="52" t="s">
        <v>36</v>
      </c>
      <c r="H929" s="52" t="s">
        <v>157</v>
      </c>
      <c r="I929" s="52" t="s">
        <v>66</v>
      </c>
      <c r="J929" s="74"/>
    </row>
    <row r="930" spans="1:10">
      <c r="A930" s="14"/>
      <c r="B930" s="61"/>
      <c r="C930" s="61"/>
      <c r="D930" s="5"/>
      <c r="E930" s="52">
        <v>1</v>
      </c>
      <c r="F930" s="52">
        <v>2</v>
      </c>
      <c r="G930" s="52">
        <v>1.8</v>
      </c>
      <c r="H930" s="52">
        <v>2.1</v>
      </c>
      <c r="I930" s="52">
        <f>ROUND(E930*H930*G930*F930,2)</f>
        <v>7.56</v>
      </c>
      <c r="J930" s="74" t="s">
        <v>483</v>
      </c>
    </row>
    <row r="931" spans="1:10">
      <c r="A931" s="14"/>
      <c r="B931" s="61"/>
      <c r="C931" s="61"/>
      <c r="D931" s="5"/>
      <c r="E931" s="52">
        <v>1</v>
      </c>
      <c r="F931" s="52">
        <v>2</v>
      </c>
      <c r="G931" s="52">
        <v>1</v>
      </c>
      <c r="H931" s="52">
        <v>2.1</v>
      </c>
      <c r="I931" s="52">
        <f>ROUND(E931*H931*G931*F931,2)</f>
        <v>4.2</v>
      </c>
      <c r="J931" s="74" t="s">
        <v>482</v>
      </c>
    </row>
    <row r="932" spans="1:10">
      <c r="A932" s="14"/>
      <c r="B932" s="61"/>
      <c r="C932" s="61"/>
      <c r="D932" s="5"/>
      <c r="E932" s="52"/>
      <c r="F932" s="52"/>
      <c r="G932" s="52"/>
      <c r="H932" s="81" t="s">
        <v>52</v>
      </c>
      <c r="I932" s="81">
        <f>SUM(I930:I931)</f>
        <v>11.76</v>
      </c>
      <c r="J932" s="74"/>
    </row>
    <row r="933" spans="1:10">
      <c r="A933" s="14"/>
      <c r="B933" s="61"/>
      <c r="C933" s="61"/>
      <c r="D933" s="5"/>
      <c r="E933" s="52"/>
      <c r="F933" s="52"/>
      <c r="G933" s="52"/>
      <c r="H933" s="81"/>
      <c r="I933" s="81"/>
      <c r="J933" s="74"/>
    </row>
    <row r="934" spans="1:10" ht="43.5">
      <c r="A934" s="14" t="str">
        <f>'ORÇ. TOMADOR'!A143</f>
        <v>14.7</v>
      </c>
      <c r="B934" s="61"/>
      <c r="C934" s="61">
        <f>'ORÇ. TOMADOR'!C143</f>
        <v>102491</v>
      </c>
      <c r="D934" s="5" t="str">
        <f>'ORÇ. TOMADOR'!D143</f>
        <v>PINTURA DE PISO COM TINTA ACRÍLICA, APLICAÇÃO MANUAL, 2 DEMÃOS, INCLUSO FUNDO PREPARADOR. AF_05/2021</v>
      </c>
      <c r="E934" s="52" t="s">
        <v>257</v>
      </c>
      <c r="F934" s="52" t="s">
        <v>469</v>
      </c>
      <c r="G934" s="52" t="s">
        <v>36</v>
      </c>
      <c r="H934" s="52" t="s">
        <v>261</v>
      </c>
      <c r="I934" s="52" t="s">
        <v>66</v>
      </c>
      <c r="J934" s="74"/>
    </row>
    <row r="935" spans="1:10" ht="12.75" customHeight="1">
      <c r="A935" s="14"/>
      <c r="B935" s="61"/>
      <c r="C935" s="61"/>
      <c r="D935" s="5"/>
      <c r="E935" s="52"/>
      <c r="F935" s="52"/>
      <c r="G935" s="52">
        <v>1.5</v>
      </c>
      <c r="H935" s="52">
        <f>12.75+1.7+11.27+1.95</f>
        <v>27.669999999999998</v>
      </c>
      <c r="I935" s="52">
        <f>ROUND(H935*G935,2)</f>
        <v>41.51</v>
      </c>
      <c r="J935" s="74" t="s">
        <v>487</v>
      </c>
    </row>
    <row r="936" spans="1:10">
      <c r="A936" s="14"/>
      <c r="B936" s="61"/>
      <c r="C936" s="61"/>
      <c r="D936" s="5"/>
      <c r="E936" s="52">
        <v>16</v>
      </c>
      <c r="F936" s="52">
        <v>0.18</v>
      </c>
      <c r="G936" s="52">
        <v>0.8</v>
      </c>
      <c r="H936" s="52">
        <v>0.26</v>
      </c>
      <c r="I936" s="52">
        <f>((F936+H936)*G936)*E936</f>
        <v>5.6320000000000006</v>
      </c>
      <c r="J936" s="74" t="s">
        <v>488</v>
      </c>
    </row>
    <row r="937" spans="1:10">
      <c r="A937" s="14"/>
      <c r="B937" s="61"/>
      <c r="C937" s="61"/>
      <c r="D937" s="5"/>
      <c r="E937" s="52"/>
      <c r="F937" s="52"/>
      <c r="G937" s="52"/>
      <c r="H937" s="81" t="s">
        <v>52</v>
      </c>
      <c r="I937" s="81">
        <f>SUM(I935:I936)</f>
        <v>47.141999999999996</v>
      </c>
      <c r="J937" s="74"/>
    </row>
    <row r="938" spans="1:10">
      <c r="A938" s="14"/>
      <c r="B938" s="61"/>
      <c r="C938" s="61"/>
      <c r="D938" s="5"/>
      <c r="E938" s="52"/>
      <c r="F938" s="52"/>
      <c r="G938" s="52"/>
      <c r="H938" s="52"/>
      <c r="I938" s="52"/>
      <c r="J938" s="74"/>
    </row>
    <row r="939" spans="1:10">
      <c r="A939" s="13">
        <v>15</v>
      </c>
      <c r="B939" s="60"/>
      <c r="C939" s="63"/>
      <c r="D939" s="6" t="s">
        <v>255</v>
      </c>
      <c r="E939" s="54"/>
      <c r="F939" s="54"/>
      <c r="G939" s="54"/>
      <c r="H939" s="54"/>
      <c r="I939" s="54"/>
      <c r="J939" s="108"/>
    </row>
    <row r="940" spans="1:10" ht="203">
      <c r="A940" s="14" t="s">
        <v>315</v>
      </c>
      <c r="B940" s="61" t="s">
        <v>314</v>
      </c>
      <c r="C940" s="85" t="s">
        <v>313</v>
      </c>
      <c r="D940" s="5" t="s">
        <v>316</v>
      </c>
      <c r="E940" s="52"/>
      <c r="F940" s="52"/>
      <c r="G940" s="52"/>
      <c r="H940" s="52"/>
      <c r="I940" s="52" t="s">
        <v>317</v>
      </c>
      <c r="J940" s="74"/>
    </row>
    <row r="941" spans="1:10">
      <c r="A941" s="14"/>
      <c r="B941" s="61"/>
      <c r="C941" s="61"/>
      <c r="D941" s="2"/>
      <c r="E941" s="52"/>
      <c r="F941" s="52"/>
      <c r="G941" s="52"/>
      <c r="H941" s="52"/>
      <c r="I941" s="52">
        <v>1</v>
      </c>
      <c r="J941" s="74" t="s">
        <v>331</v>
      </c>
    </row>
    <row r="942" spans="1:10">
      <c r="A942" s="14"/>
      <c r="B942" s="61"/>
      <c r="C942" s="61"/>
      <c r="E942" s="52"/>
      <c r="F942" s="52"/>
      <c r="G942" s="52"/>
      <c r="H942" s="81" t="s">
        <v>52</v>
      </c>
      <c r="I942" s="81">
        <f>SUM(I941)</f>
        <v>1</v>
      </c>
      <c r="J942" s="74"/>
    </row>
    <row r="943" spans="1:10">
      <c r="A943" s="94"/>
      <c r="B943" s="95"/>
      <c r="C943" s="95"/>
      <c r="D943" s="2"/>
      <c r="E943" s="58"/>
      <c r="F943" s="58"/>
      <c r="G943" s="58"/>
      <c r="H943" s="97"/>
      <c r="I943" s="97"/>
      <c r="J943" s="77"/>
    </row>
    <row r="944" spans="1:10" ht="159.5">
      <c r="A944" s="14" t="s">
        <v>437</v>
      </c>
      <c r="B944" s="61" t="s">
        <v>314</v>
      </c>
      <c r="C944" s="61" t="s">
        <v>435</v>
      </c>
      <c r="D944" s="112" t="s">
        <v>436</v>
      </c>
      <c r="E944" s="58"/>
      <c r="F944" s="58"/>
      <c r="G944" s="58"/>
      <c r="H944" s="97"/>
      <c r="I944" s="58" t="s">
        <v>91</v>
      </c>
      <c r="J944" s="77"/>
    </row>
    <row r="945" spans="1:10">
      <c r="A945" s="94"/>
      <c r="B945" s="95"/>
      <c r="C945" s="95"/>
      <c r="D945" s="96"/>
      <c r="E945" s="58"/>
      <c r="F945" s="58"/>
      <c r="G945" s="58"/>
      <c r="H945" s="97"/>
      <c r="I945" s="58">
        <v>15</v>
      </c>
      <c r="J945" s="77" t="s">
        <v>290</v>
      </c>
    </row>
    <row r="946" spans="1:10">
      <c r="A946" s="94"/>
      <c r="B946" s="95"/>
      <c r="C946" s="95"/>
      <c r="D946" s="96"/>
      <c r="E946" s="58"/>
      <c r="F946" s="58"/>
      <c r="G946" s="58"/>
      <c r="H946" s="97" t="s">
        <v>52</v>
      </c>
      <c r="I946" s="97">
        <f>SUM(I945)</f>
        <v>15</v>
      </c>
      <c r="J946" s="77"/>
    </row>
    <row r="947" spans="1:10" ht="15" thickBot="1">
      <c r="A947" s="15"/>
      <c r="B947" s="64"/>
      <c r="C947" s="64"/>
      <c r="D947" s="16"/>
      <c r="E947" s="55"/>
      <c r="F947" s="55"/>
      <c r="G947" s="55"/>
      <c r="H947" s="55"/>
      <c r="I947" s="55"/>
      <c r="J947" s="113"/>
    </row>
    <row r="948" spans="1:10">
      <c r="I948" s="59"/>
      <c r="J948" s="78"/>
    </row>
    <row r="949" spans="1:10">
      <c r="I949" s="69"/>
      <c r="J949" s="79"/>
    </row>
    <row r="950" spans="1:10">
      <c r="A950" s="3" t="str">
        <f>'ORÇ. TOMADOR'!A150</f>
        <v>Carmo, 10 de Maio de 2024</v>
      </c>
    </row>
    <row r="954" spans="1:10">
      <c r="D954" s="189"/>
      <c r="E954" s="184"/>
      <c r="F954" s="184"/>
      <c r="G954" s="184"/>
      <c r="H954" s="184"/>
    </row>
    <row r="955" spans="1:10" ht="15.5">
      <c r="E955" s="187" t="s">
        <v>544</v>
      </c>
    </row>
    <row r="956" spans="1:10">
      <c r="E956" s="1" t="s">
        <v>545</v>
      </c>
    </row>
    <row r="957" spans="1:10">
      <c r="E957" s="1" t="s">
        <v>546</v>
      </c>
    </row>
  </sheetData>
  <mergeCells count="4">
    <mergeCell ref="A5:J5"/>
    <mergeCell ref="B6:J6"/>
    <mergeCell ref="B7:J7"/>
    <mergeCell ref="B8:G8"/>
  </mergeCells>
  <phoneticPr fontId="19" type="noConversion"/>
  <printOptions horizontalCentered="1"/>
  <pageMargins left="0.31496062992125984" right="0.31496062992125984" top="0.39370078740157483" bottom="0.39370078740157483" header="0.31496062992125984" footer="0.31496062992125984"/>
  <pageSetup paperSize="9" scale="80" fitToHeight="2" orientation="landscape" blackAndWhite="1" horizontalDpi="360" verticalDpi="360" r:id="rId1"/>
  <drawing r:id="rId2"/>
</worksheet>
</file>

<file path=xl/worksheets/sheet2.xml><?xml version="1.0" encoding="utf-8"?>
<worksheet xmlns="http://schemas.openxmlformats.org/spreadsheetml/2006/main" xmlns:r="http://schemas.openxmlformats.org/officeDocument/2006/relationships">
  <dimension ref="A4:L155"/>
  <sheetViews>
    <sheetView showGridLines="0" tabSelected="1" zoomScale="110" zoomScaleNormal="110" workbookViewId="0">
      <selection activeCell="D159" sqref="D159"/>
    </sheetView>
  </sheetViews>
  <sheetFormatPr defaultRowHeight="14.5"/>
  <cols>
    <col min="1" max="1" width="8.7265625" style="1" customWidth="1"/>
    <col min="2" max="2" width="7.81640625" style="1" customWidth="1"/>
    <col min="3" max="3" width="13" style="1" customWidth="1"/>
    <col min="4" max="4" width="55.26953125" style="3" customWidth="1"/>
    <col min="6" max="6" width="13.1796875" customWidth="1"/>
    <col min="7" max="7" width="12.54296875" customWidth="1"/>
    <col min="8" max="8" width="10.7265625" customWidth="1"/>
    <col min="9" max="9" width="15.1796875" bestFit="1" customWidth="1"/>
    <col min="14" max="14" width="30.54296875" customWidth="1"/>
  </cols>
  <sheetData>
    <row r="4" spans="1:9" ht="15" thickBot="1"/>
    <row r="5" spans="1:9" ht="21.5" thickBot="1">
      <c r="A5" s="190" t="s">
        <v>25</v>
      </c>
      <c r="B5" s="191"/>
      <c r="C5" s="191"/>
      <c r="D5" s="191"/>
      <c r="E5" s="191"/>
      <c r="F5" s="191"/>
      <c r="G5" s="191"/>
      <c r="H5" s="191"/>
      <c r="I5" s="192"/>
    </row>
    <row r="6" spans="1:9">
      <c r="A6" s="49" t="s">
        <v>26</v>
      </c>
      <c r="B6" t="s">
        <v>28</v>
      </c>
      <c r="C6" s="148"/>
      <c r="D6" s="148"/>
      <c r="E6" s="148"/>
      <c r="F6" s="148"/>
      <c r="G6" s="148"/>
      <c r="H6" s="148"/>
      <c r="I6" s="149"/>
    </row>
    <row r="7" spans="1:9">
      <c r="A7" s="50" t="s">
        <v>27</v>
      </c>
      <c r="B7" s="197" t="s">
        <v>492</v>
      </c>
      <c r="C7" s="198"/>
      <c r="D7" s="198"/>
      <c r="E7" s="198"/>
      <c r="F7" s="198"/>
      <c r="G7" s="199"/>
      <c r="H7" s="150" t="s">
        <v>493</v>
      </c>
      <c r="I7" s="151">
        <v>45422</v>
      </c>
    </row>
    <row r="8" spans="1:9">
      <c r="A8" s="50" t="s">
        <v>80</v>
      </c>
      <c r="B8" s="197" t="s">
        <v>370</v>
      </c>
      <c r="C8" s="198"/>
      <c r="D8" s="198"/>
      <c r="E8" s="198"/>
      <c r="F8" s="198"/>
      <c r="G8" s="199"/>
      <c r="H8" s="21" t="s">
        <v>29</v>
      </c>
      <c r="I8" s="22">
        <f>BDI!L12</f>
        <v>0.25</v>
      </c>
    </row>
    <row r="9" spans="1:9" ht="43.5">
      <c r="A9" s="11" t="s">
        <v>0</v>
      </c>
      <c r="B9" s="9" t="s">
        <v>1</v>
      </c>
      <c r="C9" s="9" t="s">
        <v>2</v>
      </c>
      <c r="D9" s="9" t="s">
        <v>3</v>
      </c>
      <c r="E9" s="9" t="s">
        <v>4</v>
      </c>
      <c r="F9" s="9" t="s">
        <v>5</v>
      </c>
      <c r="G9" s="10" t="s">
        <v>6</v>
      </c>
      <c r="H9" s="10" t="s">
        <v>7</v>
      </c>
      <c r="I9" s="12" t="s">
        <v>8</v>
      </c>
    </row>
    <row r="10" spans="1:9">
      <c r="A10" s="13">
        <v>1</v>
      </c>
      <c r="B10" s="60"/>
      <c r="C10" s="60"/>
      <c r="D10" s="6" t="s">
        <v>9</v>
      </c>
      <c r="E10" s="51"/>
      <c r="F10" s="51"/>
      <c r="G10" s="51"/>
      <c r="H10" s="51"/>
      <c r="I10" s="56">
        <f>SUM(I11:I11)</f>
        <v>1784.93</v>
      </c>
    </row>
    <row r="11" spans="1:9" ht="29">
      <c r="A11" s="14" t="s">
        <v>69</v>
      </c>
      <c r="B11" s="61" t="s">
        <v>68</v>
      </c>
      <c r="C11" s="61">
        <v>103689</v>
      </c>
      <c r="D11" s="5" t="s">
        <v>67</v>
      </c>
      <c r="E11" s="52" t="s">
        <v>66</v>
      </c>
      <c r="F11" s="52">
        <f>'MEM CALCULO'!I13</f>
        <v>4.5</v>
      </c>
      <c r="G11" s="52">
        <v>317.32</v>
      </c>
      <c r="H11" s="52">
        <f>ROUND(G11*$I$8,2)+G11</f>
        <v>396.65</v>
      </c>
      <c r="I11" s="57">
        <f>ROUND(H11*F11,2)</f>
        <v>1784.93</v>
      </c>
    </row>
    <row r="12" spans="1:9">
      <c r="A12" s="13">
        <v>2</v>
      </c>
      <c r="B12" s="60"/>
      <c r="C12" s="60"/>
      <c r="D12" s="6" t="s">
        <v>10</v>
      </c>
      <c r="E12" s="51"/>
      <c r="F12" s="51"/>
      <c r="G12" s="51"/>
      <c r="H12" s="51"/>
      <c r="I12" s="56">
        <f>SUM(I13:I23)</f>
        <v>28452.769999999997</v>
      </c>
    </row>
    <row r="13" spans="1:9" ht="29">
      <c r="A13" s="14" t="s">
        <v>160</v>
      </c>
      <c r="B13" s="61" t="s">
        <v>68</v>
      </c>
      <c r="C13" s="61">
        <v>97644</v>
      </c>
      <c r="D13" s="5" t="s">
        <v>78</v>
      </c>
      <c r="E13" s="52" t="s">
        <v>66</v>
      </c>
      <c r="F13" s="52">
        <f>'MEM CALCULO'!I18</f>
        <v>35.28</v>
      </c>
      <c r="G13" s="52">
        <v>11.51</v>
      </c>
      <c r="H13" s="52">
        <f t="shared" ref="H13:H23" si="0">ROUND(G13*$I$8,2)+G13</f>
        <v>14.39</v>
      </c>
      <c r="I13" s="57">
        <f t="shared" ref="I13:I23" si="1">ROUND(H13*F13,2)</f>
        <v>507.68</v>
      </c>
    </row>
    <row r="14" spans="1:9" ht="29">
      <c r="A14" s="14" t="s">
        <v>161</v>
      </c>
      <c r="B14" s="61" t="s">
        <v>68</v>
      </c>
      <c r="C14" s="61">
        <v>97645</v>
      </c>
      <c r="D14" s="5" t="s">
        <v>77</v>
      </c>
      <c r="E14" s="52" t="s">
        <v>66</v>
      </c>
      <c r="F14" s="52">
        <f>'MEM CALCULO'!I22</f>
        <v>54</v>
      </c>
      <c r="G14" s="52">
        <v>29.72</v>
      </c>
      <c r="H14" s="52">
        <f t="shared" si="0"/>
        <v>37.15</v>
      </c>
      <c r="I14" s="57">
        <f t="shared" si="1"/>
        <v>2006.1</v>
      </c>
    </row>
    <row r="15" spans="1:9" ht="29">
      <c r="A15" s="14" t="s">
        <v>162</v>
      </c>
      <c r="B15" s="61" t="s">
        <v>68</v>
      </c>
      <c r="C15" s="61">
        <v>97663</v>
      </c>
      <c r="D15" s="5" t="s">
        <v>76</v>
      </c>
      <c r="E15" s="52" t="s">
        <v>70</v>
      </c>
      <c r="F15" s="52">
        <f>'MEM CALCULO'!I26</f>
        <v>12</v>
      </c>
      <c r="G15" s="52">
        <v>15.2</v>
      </c>
      <c r="H15" s="52">
        <f t="shared" si="0"/>
        <v>19</v>
      </c>
      <c r="I15" s="57">
        <f t="shared" si="1"/>
        <v>228</v>
      </c>
    </row>
    <row r="16" spans="1:9" ht="29">
      <c r="A16" s="14" t="s">
        <v>163</v>
      </c>
      <c r="B16" s="61" t="s">
        <v>68</v>
      </c>
      <c r="C16" s="61">
        <v>97622</v>
      </c>
      <c r="D16" s="5" t="s">
        <v>75</v>
      </c>
      <c r="E16" s="52" t="s">
        <v>71</v>
      </c>
      <c r="F16" s="52">
        <f>'MEM CALCULO'!I30</f>
        <v>38.54</v>
      </c>
      <c r="G16" s="52">
        <v>68.150000000000006</v>
      </c>
      <c r="H16" s="52">
        <f t="shared" si="0"/>
        <v>85.19</v>
      </c>
      <c r="I16" s="57">
        <f t="shared" si="1"/>
        <v>3283.22</v>
      </c>
    </row>
    <row r="17" spans="1:9" ht="29">
      <c r="A17" s="14" t="s">
        <v>164</v>
      </c>
      <c r="B17" s="61" t="s">
        <v>68</v>
      </c>
      <c r="C17" s="61">
        <v>97633</v>
      </c>
      <c r="D17" s="5" t="s">
        <v>74</v>
      </c>
      <c r="E17" s="52" t="s">
        <v>66</v>
      </c>
      <c r="F17" s="52">
        <f>'MEM CALCULO'!I49</f>
        <v>307.94</v>
      </c>
      <c r="G17" s="52">
        <v>27.94</v>
      </c>
      <c r="H17" s="52">
        <f t="shared" si="0"/>
        <v>34.93</v>
      </c>
      <c r="I17" s="57">
        <f t="shared" si="1"/>
        <v>10756.34</v>
      </c>
    </row>
    <row r="18" spans="1:9" ht="29">
      <c r="A18" s="14" t="s">
        <v>165</v>
      </c>
      <c r="B18" s="61" t="s">
        <v>68</v>
      </c>
      <c r="C18" s="61">
        <v>97631</v>
      </c>
      <c r="D18" s="5" t="s">
        <v>159</v>
      </c>
      <c r="E18" s="52" t="s">
        <v>66</v>
      </c>
      <c r="F18" s="52">
        <f>'MEM CALCULO'!I68</f>
        <v>307.94</v>
      </c>
      <c r="G18" s="52">
        <v>13.77</v>
      </c>
      <c r="H18" s="52">
        <f t="shared" si="0"/>
        <v>17.21</v>
      </c>
      <c r="I18" s="57">
        <f t="shared" si="1"/>
        <v>5299.65</v>
      </c>
    </row>
    <row r="19" spans="1:9" ht="43.5">
      <c r="A19" s="14" t="s">
        <v>166</v>
      </c>
      <c r="B19" s="61" t="s">
        <v>68</v>
      </c>
      <c r="C19" s="1">
        <v>97629</v>
      </c>
      <c r="D19" s="147" t="s">
        <v>466</v>
      </c>
      <c r="E19" s="52" t="s">
        <v>71</v>
      </c>
      <c r="F19" s="52">
        <f>'MEM CALCULO'!I73</f>
        <v>3.456</v>
      </c>
      <c r="G19" s="52">
        <v>111.88</v>
      </c>
      <c r="H19" s="52">
        <f t="shared" si="0"/>
        <v>139.85</v>
      </c>
      <c r="I19" s="57">
        <f t="shared" si="1"/>
        <v>483.32</v>
      </c>
    </row>
    <row r="20" spans="1:9" ht="29">
      <c r="A20" s="14" t="s">
        <v>167</v>
      </c>
      <c r="B20" s="61" t="s">
        <v>68</v>
      </c>
      <c r="C20" s="61">
        <v>88316</v>
      </c>
      <c r="D20" s="5" t="s">
        <v>158</v>
      </c>
      <c r="E20" s="52" t="s">
        <v>157</v>
      </c>
      <c r="F20" s="52">
        <f>'MEM CALCULO'!I79</f>
        <v>120</v>
      </c>
      <c r="G20" s="52">
        <v>25.66</v>
      </c>
      <c r="H20" s="52">
        <f t="shared" si="0"/>
        <v>32.08</v>
      </c>
      <c r="I20" s="57">
        <f t="shared" si="1"/>
        <v>3849.6</v>
      </c>
    </row>
    <row r="21" spans="1:9" ht="43.5">
      <c r="A21" s="14" t="s">
        <v>321</v>
      </c>
      <c r="B21" s="61" t="s">
        <v>68</v>
      </c>
      <c r="C21" s="61">
        <v>93596</v>
      </c>
      <c r="D21" s="5" t="s">
        <v>73</v>
      </c>
      <c r="E21" s="52" t="s">
        <v>72</v>
      </c>
      <c r="F21" s="52">
        <f>'MEM CALCULO'!I83</f>
        <v>1800</v>
      </c>
      <c r="G21" s="52">
        <v>0.71</v>
      </c>
      <c r="H21" s="52">
        <f t="shared" si="0"/>
        <v>0.8899999999999999</v>
      </c>
      <c r="I21" s="57">
        <f t="shared" si="1"/>
        <v>1602</v>
      </c>
    </row>
    <row r="22" spans="1:9" ht="43.5">
      <c r="A22" s="14" t="s">
        <v>322</v>
      </c>
      <c r="B22" s="61" t="s">
        <v>68</v>
      </c>
      <c r="C22" s="61">
        <v>98529</v>
      </c>
      <c r="D22" s="82" t="s">
        <v>319</v>
      </c>
      <c r="E22" s="52" t="s">
        <v>70</v>
      </c>
      <c r="F22" s="52">
        <f>'MEM CALCULO'!I87</f>
        <v>2</v>
      </c>
      <c r="G22" s="52">
        <v>80.790000000000006</v>
      </c>
      <c r="H22" s="52">
        <f t="shared" si="0"/>
        <v>100.99000000000001</v>
      </c>
      <c r="I22" s="57">
        <f t="shared" si="1"/>
        <v>201.98</v>
      </c>
    </row>
    <row r="23" spans="1:9" ht="43.5">
      <c r="A23" s="14" t="s">
        <v>465</v>
      </c>
      <c r="B23" s="61" t="s">
        <v>68</v>
      </c>
      <c r="C23" s="61">
        <v>98526</v>
      </c>
      <c r="D23" s="82" t="s">
        <v>320</v>
      </c>
      <c r="E23" s="52" t="s">
        <v>70</v>
      </c>
      <c r="F23" s="52">
        <f>'MEM CALCULO'!I91</f>
        <v>2</v>
      </c>
      <c r="G23" s="52">
        <v>93.95</v>
      </c>
      <c r="H23" s="52">
        <f t="shared" si="0"/>
        <v>117.44</v>
      </c>
      <c r="I23" s="57">
        <f t="shared" si="1"/>
        <v>234.88</v>
      </c>
    </row>
    <row r="24" spans="1:9" s="4" customFormat="1">
      <c r="A24" s="13">
        <v>3</v>
      </c>
      <c r="B24" s="60"/>
      <c r="C24" s="60"/>
      <c r="D24" s="7" t="s">
        <v>11</v>
      </c>
      <c r="E24" s="51"/>
      <c r="F24" s="51"/>
      <c r="G24" s="51"/>
      <c r="H24" s="51"/>
      <c r="I24" s="56">
        <f>SUM(I25:I28)</f>
        <v>15280.11</v>
      </c>
    </row>
    <row r="25" spans="1:9" ht="43.5">
      <c r="A25" s="14" t="s">
        <v>168</v>
      </c>
      <c r="B25" s="61" t="s">
        <v>68</v>
      </c>
      <c r="C25" s="62">
        <v>96523</v>
      </c>
      <c r="D25" s="5" t="s">
        <v>81</v>
      </c>
      <c r="E25" s="53" t="s">
        <v>71</v>
      </c>
      <c r="F25" s="52">
        <f>'MEM CALCULO'!I98</f>
        <v>75.069999999999993</v>
      </c>
      <c r="G25" s="52">
        <v>112.45</v>
      </c>
      <c r="H25" s="52">
        <f t="shared" ref="H25:H28" si="2">ROUND(G25*$I$8,2)+G25</f>
        <v>140.56</v>
      </c>
      <c r="I25" s="57">
        <f t="shared" ref="I25:I28" si="3">ROUND(H25*F25,2)</f>
        <v>10551.84</v>
      </c>
    </row>
    <row r="26" spans="1:9" ht="43.5">
      <c r="A26" s="14" t="s">
        <v>169</v>
      </c>
      <c r="B26" s="61" t="s">
        <v>68</v>
      </c>
      <c r="C26" s="62">
        <v>96527</v>
      </c>
      <c r="D26" s="5" t="s">
        <v>82</v>
      </c>
      <c r="E26" s="53" t="s">
        <v>71</v>
      </c>
      <c r="F26" s="52">
        <f>'MEM CALCULO'!I103</f>
        <v>4.51</v>
      </c>
      <c r="G26" s="52">
        <v>123.7</v>
      </c>
      <c r="H26" s="52">
        <f t="shared" si="2"/>
        <v>154.63</v>
      </c>
      <c r="I26" s="57">
        <f t="shared" si="3"/>
        <v>697.38</v>
      </c>
    </row>
    <row r="27" spans="1:9" ht="29">
      <c r="A27" s="14" t="s">
        <v>170</v>
      </c>
      <c r="B27" s="61" t="s">
        <v>68</v>
      </c>
      <c r="C27" s="62">
        <v>104737</v>
      </c>
      <c r="D27" s="5" t="s">
        <v>83</v>
      </c>
      <c r="E27" s="53" t="s">
        <v>71</v>
      </c>
      <c r="F27" s="52">
        <f>'MEM CALCULO'!I108</f>
        <v>101.07</v>
      </c>
      <c r="G27" s="52">
        <v>25.31</v>
      </c>
      <c r="H27" s="52">
        <f t="shared" si="2"/>
        <v>31.64</v>
      </c>
      <c r="I27" s="57">
        <f t="shared" si="3"/>
        <v>3197.85</v>
      </c>
    </row>
    <row r="28" spans="1:9" ht="43.5">
      <c r="A28" s="14" t="s">
        <v>171</v>
      </c>
      <c r="B28" s="61" t="s">
        <v>68</v>
      </c>
      <c r="C28" s="61">
        <v>93596</v>
      </c>
      <c r="D28" s="5" t="s">
        <v>73</v>
      </c>
      <c r="E28" s="52" t="s">
        <v>72</v>
      </c>
      <c r="F28" s="52">
        <f>'MEM CALCULO'!I113</f>
        <v>936</v>
      </c>
      <c r="G28" s="52">
        <v>0.71</v>
      </c>
      <c r="H28" s="52">
        <f t="shared" si="2"/>
        <v>0.8899999999999999</v>
      </c>
      <c r="I28" s="57">
        <f t="shared" si="3"/>
        <v>833.04</v>
      </c>
    </row>
    <row r="29" spans="1:9" s="4" customFormat="1">
      <c r="A29" s="13">
        <v>4</v>
      </c>
      <c r="B29" s="60"/>
      <c r="C29" s="60"/>
      <c r="D29" s="6" t="s">
        <v>12</v>
      </c>
      <c r="E29" s="51"/>
      <c r="F29" s="51"/>
      <c r="G29" s="51"/>
      <c r="H29" s="51"/>
      <c r="I29" s="56">
        <f>SUM(I30:I42)</f>
        <v>37588.92</v>
      </c>
    </row>
    <row r="30" spans="1:9">
      <c r="A30" s="14" t="s">
        <v>172</v>
      </c>
      <c r="B30" s="61"/>
      <c r="C30" s="62"/>
      <c r="D30" s="65" t="s">
        <v>13</v>
      </c>
      <c r="E30" s="53"/>
      <c r="F30" s="52"/>
      <c r="G30" s="52"/>
      <c r="H30" s="52"/>
      <c r="I30" s="57"/>
    </row>
    <row r="31" spans="1:9" ht="29">
      <c r="A31" s="14" t="s">
        <v>173</v>
      </c>
      <c r="B31" s="61" t="s">
        <v>68</v>
      </c>
      <c r="C31" s="62">
        <v>101616</v>
      </c>
      <c r="D31" s="5" t="s">
        <v>84</v>
      </c>
      <c r="E31" s="53" t="s">
        <v>66</v>
      </c>
      <c r="F31" s="52">
        <f>'MEM CALCULO'!I120</f>
        <v>14.32</v>
      </c>
      <c r="G31" s="52">
        <v>7.6</v>
      </c>
      <c r="H31" s="52">
        <f t="shared" ref="H31" si="4">ROUND(G31*$I$8,2)+G31</f>
        <v>9.5</v>
      </c>
      <c r="I31" s="57">
        <f t="shared" ref="I31" si="5">ROUND(H31*F31,2)</f>
        <v>136.04</v>
      </c>
    </row>
    <row r="32" spans="1:9" ht="29">
      <c r="A32" s="14" t="s">
        <v>174</v>
      </c>
      <c r="B32" s="61" t="s">
        <v>68</v>
      </c>
      <c r="C32" s="61">
        <v>96617</v>
      </c>
      <c r="D32" s="5" t="s">
        <v>86</v>
      </c>
      <c r="E32" s="53" t="s">
        <v>66</v>
      </c>
      <c r="F32" s="52">
        <f>'MEM CALCULO'!I125</f>
        <v>14.32</v>
      </c>
      <c r="G32" s="52">
        <v>20.37</v>
      </c>
      <c r="H32" s="52">
        <f t="shared" ref="H32:H37" si="6">ROUND(G32*$I$8,2)+G32</f>
        <v>25.46</v>
      </c>
      <c r="I32" s="57">
        <f t="shared" ref="I32:I37" si="7">ROUND(H32*F32,2)</f>
        <v>364.59</v>
      </c>
    </row>
    <row r="33" spans="1:12" ht="29">
      <c r="A33" s="14" t="s">
        <v>175</v>
      </c>
      <c r="B33" s="61" t="s">
        <v>68</v>
      </c>
      <c r="C33" s="61">
        <v>96546</v>
      </c>
      <c r="D33" s="5" t="s">
        <v>87</v>
      </c>
      <c r="E33" s="53" t="s">
        <v>85</v>
      </c>
      <c r="F33" s="52">
        <f>'MEM CALCULO'!I129</f>
        <v>343.2</v>
      </c>
      <c r="G33" s="52">
        <v>14.53</v>
      </c>
      <c r="H33" s="52">
        <f t="shared" si="6"/>
        <v>18.16</v>
      </c>
      <c r="I33" s="57">
        <f t="shared" si="7"/>
        <v>6232.51</v>
      </c>
    </row>
    <row r="34" spans="1:12" ht="43.5">
      <c r="A34" s="14" t="s">
        <v>176</v>
      </c>
      <c r="B34" s="61" t="s">
        <v>68</v>
      </c>
      <c r="C34" s="61">
        <v>96529</v>
      </c>
      <c r="D34" s="5" t="s">
        <v>96</v>
      </c>
      <c r="E34" s="53" t="s">
        <v>66</v>
      </c>
      <c r="F34" s="52">
        <f>'MEM CALCULO'!I134</f>
        <v>30.08</v>
      </c>
      <c r="G34" s="52">
        <v>284.97000000000003</v>
      </c>
      <c r="H34" s="52">
        <f t="shared" si="6"/>
        <v>356.21000000000004</v>
      </c>
      <c r="I34" s="57">
        <f t="shared" si="7"/>
        <v>10714.8</v>
      </c>
    </row>
    <row r="35" spans="1:12" ht="43.5">
      <c r="A35" s="14" t="s">
        <v>177</v>
      </c>
      <c r="B35" s="61" t="s">
        <v>68</v>
      </c>
      <c r="C35" s="61">
        <v>94972</v>
      </c>
      <c r="D35" s="5" t="s">
        <v>88</v>
      </c>
      <c r="E35" s="53" t="s">
        <v>71</v>
      </c>
      <c r="F35" s="52">
        <f>'MEM CALCULO'!I139</f>
        <v>5.7200000000000006</v>
      </c>
      <c r="G35" s="52">
        <v>479.98</v>
      </c>
      <c r="H35" s="52">
        <f t="shared" si="6"/>
        <v>599.98</v>
      </c>
      <c r="I35" s="57">
        <f t="shared" si="7"/>
        <v>3431.89</v>
      </c>
    </row>
    <row r="36" spans="1:12">
      <c r="A36" s="14" t="s">
        <v>178</v>
      </c>
      <c r="B36" s="61"/>
      <c r="C36" s="61"/>
      <c r="D36" s="65" t="s">
        <v>89</v>
      </c>
      <c r="E36" s="53"/>
      <c r="F36" s="52"/>
      <c r="G36" s="52"/>
      <c r="H36" s="52">
        <f t="shared" si="6"/>
        <v>0</v>
      </c>
      <c r="I36" s="57">
        <f t="shared" si="7"/>
        <v>0</v>
      </c>
    </row>
    <row r="37" spans="1:12" ht="29">
      <c r="A37" s="14" t="s">
        <v>179</v>
      </c>
      <c r="B37" s="61" t="s">
        <v>68</v>
      </c>
      <c r="C37" s="62">
        <v>101616</v>
      </c>
      <c r="D37" s="5" t="s">
        <v>84</v>
      </c>
      <c r="E37" s="53" t="s">
        <v>66</v>
      </c>
      <c r="F37" s="52">
        <f>'MEM CALCULO'!I146</f>
        <v>15.02</v>
      </c>
      <c r="G37" s="52">
        <v>7.6</v>
      </c>
      <c r="H37" s="52">
        <f t="shared" si="6"/>
        <v>9.5</v>
      </c>
      <c r="I37" s="57">
        <f t="shared" si="7"/>
        <v>142.69</v>
      </c>
    </row>
    <row r="38" spans="1:12" ht="29">
      <c r="A38" s="14" t="s">
        <v>180</v>
      </c>
      <c r="B38" s="61" t="s">
        <v>68</v>
      </c>
      <c r="C38" s="61">
        <v>96617</v>
      </c>
      <c r="D38" s="5" t="s">
        <v>86</v>
      </c>
      <c r="E38" s="53" t="s">
        <v>66</v>
      </c>
      <c r="F38" s="52">
        <f>'MEM CALCULO'!I151</f>
        <v>15.02</v>
      </c>
      <c r="G38" s="52">
        <v>20.37</v>
      </c>
      <c r="H38" s="52">
        <f t="shared" ref="H38:H42" si="8">ROUND(G38*$I$8,2)+G38</f>
        <v>25.46</v>
      </c>
      <c r="I38" s="57">
        <f t="shared" ref="I38:I42" si="9">ROUND(H38*F38,2)</f>
        <v>382.41</v>
      </c>
    </row>
    <row r="39" spans="1:12" ht="43.5">
      <c r="A39" s="14" t="s">
        <v>181</v>
      </c>
      <c r="B39" s="61" t="s">
        <v>68</v>
      </c>
      <c r="C39" s="61">
        <v>96530</v>
      </c>
      <c r="D39" s="5" t="s">
        <v>97</v>
      </c>
      <c r="E39" s="53" t="s">
        <v>66</v>
      </c>
      <c r="F39" s="52">
        <f>'MEM CALCULO'!I156</f>
        <v>22.54</v>
      </c>
      <c r="G39" s="52">
        <v>152.75</v>
      </c>
      <c r="H39" s="52">
        <f t="shared" ref="H39" si="10">ROUND(G39*$I$8,2)+G39</f>
        <v>190.94</v>
      </c>
      <c r="I39" s="57">
        <f t="shared" ref="I39" si="11">ROUND(H39*F39,2)</f>
        <v>4303.79</v>
      </c>
    </row>
    <row r="40" spans="1:12" ht="43.5">
      <c r="A40" s="14" t="s">
        <v>182</v>
      </c>
      <c r="B40" s="61" t="s">
        <v>68</v>
      </c>
      <c r="C40" s="61">
        <v>104108</v>
      </c>
      <c r="D40" s="5" t="s">
        <v>100</v>
      </c>
      <c r="E40" s="53" t="s">
        <v>85</v>
      </c>
      <c r="F40" s="52">
        <f>'MEM CALCULO'!I161</f>
        <v>304.64999999999998</v>
      </c>
      <c r="G40" s="52">
        <v>13.13</v>
      </c>
      <c r="H40" s="52">
        <f t="shared" si="8"/>
        <v>16.41</v>
      </c>
      <c r="I40" s="57">
        <f t="shared" si="9"/>
        <v>4999.3100000000004</v>
      </c>
    </row>
    <row r="41" spans="1:12" ht="43.5">
      <c r="A41" s="14" t="s">
        <v>183</v>
      </c>
      <c r="B41" s="61" t="s">
        <v>68</v>
      </c>
      <c r="C41" s="61">
        <v>104111</v>
      </c>
      <c r="D41" s="5" t="s">
        <v>99</v>
      </c>
      <c r="E41" s="53" t="s">
        <v>85</v>
      </c>
      <c r="F41" s="52">
        <f>'MEM CALCULO'!I166</f>
        <v>101.55000000000001</v>
      </c>
      <c r="G41" s="52">
        <v>22.21</v>
      </c>
      <c r="H41" s="52">
        <f t="shared" si="8"/>
        <v>27.76</v>
      </c>
      <c r="I41" s="57">
        <f t="shared" si="9"/>
        <v>2819.03</v>
      </c>
    </row>
    <row r="42" spans="1:12" ht="43.5">
      <c r="A42" s="14" t="s">
        <v>184</v>
      </c>
      <c r="B42" s="61" t="s">
        <v>68</v>
      </c>
      <c r="C42" s="61">
        <v>94972</v>
      </c>
      <c r="D42" s="5" t="s">
        <v>88</v>
      </c>
      <c r="E42" s="53" t="s">
        <v>71</v>
      </c>
      <c r="F42" s="52">
        <f>'MEM CALCULO'!I171</f>
        <v>6.7700000000000005</v>
      </c>
      <c r="G42" s="52">
        <v>479.98</v>
      </c>
      <c r="H42" s="52">
        <f t="shared" si="8"/>
        <v>599.98</v>
      </c>
      <c r="I42" s="57">
        <f t="shared" si="9"/>
        <v>4061.86</v>
      </c>
    </row>
    <row r="43" spans="1:12" s="4" customFormat="1">
      <c r="A43" s="13">
        <v>5</v>
      </c>
      <c r="B43" s="60"/>
      <c r="C43" s="63"/>
      <c r="D43" s="6" t="s">
        <v>14</v>
      </c>
      <c r="E43" s="54"/>
      <c r="F43" s="51"/>
      <c r="G43" s="51"/>
      <c r="H43" s="51"/>
      <c r="I43" s="56">
        <f>SUM(I44:I61)</f>
        <v>104766.45999999998</v>
      </c>
    </row>
    <row r="44" spans="1:12">
      <c r="A44" s="107"/>
      <c r="B44" s="61"/>
      <c r="C44" s="62"/>
      <c r="D44" s="65" t="s">
        <v>15</v>
      </c>
      <c r="E44" s="53"/>
      <c r="F44" s="52"/>
      <c r="G44" s="52"/>
      <c r="H44" s="52"/>
      <c r="I44" s="57"/>
    </row>
    <row r="45" spans="1:12" ht="43.5">
      <c r="A45" s="14" t="s">
        <v>185</v>
      </c>
      <c r="B45" s="61" t="s">
        <v>68</v>
      </c>
      <c r="C45" s="62">
        <v>92263</v>
      </c>
      <c r="D45" s="5" t="s">
        <v>95</v>
      </c>
      <c r="E45" s="53" t="s">
        <v>66</v>
      </c>
      <c r="F45" s="52">
        <f>'MEM CALCULO'!I179</f>
        <v>55.2</v>
      </c>
      <c r="G45" s="52">
        <v>177.37</v>
      </c>
      <c r="H45" s="52">
        <f t="shared" ref="H45:H61" si="12">ROUND(G45*$I$8,2)+G45</f>
        <v>221.71</v>
      </c>
      <c r="I45" s="57">
        <f t="shared" ref="I45:I61" si="13">ROUND(H45*F45,2)</f>
        <v>12238.39</v>
      </c>
    </row>
    <row r="46" spans="1:12" ht="43.5">
      <c r="A46" s="14" t="s">
        <v>186</v>
      </c>
      <c r="B46" s="61" t="s">
        <v>68</v>
      </c>
      <c r="C46" s="61">
        <v>104108</v>
      </c>
      <c r="D46" s="5" t="s">
        <v>100</v>
      </c>
      <c r="E46" s="53" t="s">
        <v>85</v>
      </c>
      <c r="F46" s="52">
        <f>'MEM CALCULO'!I185</f>
        <v>194.4</v>
      </c>
      <c r="G46" s="52">
        <v>13.13</v>
      </c>
      <c r="H46" s="52">
        <f t="shared" si="12"/>
        <v>16.41</v>
      </c>
      <c r="I46" s="57">
        <f t="shared" si="13"/>
        <v>3190.1</v>
      </c>
      <c r="L46" s="84"/>
    </row>
    <row r="47" spans="1:12" ht="43.5">
      <c r="A47" s="14" t="s">
        <v>187</v>
      </c>
      <c r="B47" s="61" t="s">
        <v>68</v>
      </c>
      <c r="C47" s="61">
        <v>104111</v>
      </c>
      <c r="D47" s="5" t="s">
        <v>99</v>
      </c>
      <c r="E47" s="53" t="s">
        <v>85</v>
      </c>
      <c r="F47" s="52">
        <f>'MEM CALCULO'!I191</f>
        <v>64.8</v>
      </c>
      <c r="G47" s="52">
        <v>22.21</v>
      </c>
      <c r="H47" s="52">
        <f t="shared" si="12"/>
        <v>27.76</v>
      </c>
      <c r="I47" s="57">
        <f t="shared" si="13"/>
        <v>1798.85</v>
      </c>
    </row>
    <row r="48" spans="1:12" ht="43.5">
      <c r="A48" s="14" t="s">
        <v>188</v>
      </c>
      <c r="B48" s="61" t="s">
        <v>68</v>
      </c>
      <c r="C48" s="61">
        <v>94972</v>
      </c>
      <c r="D48" s="5" t="s">
        <v>88</v>
      </c>
      <c r="E48" s="53" t="s">
        <v>71</v>
      </c>
      <c r="F48" s="52">
        <f>'MEM CALCULO'!I197</f>
        <v>4.32</v>
      </c>
      <c r="G48" s="52">
        <v>479.98</v>
      </c>
      <c r="H48" s="52">
        <f t="shared" si="12"/>
        <v>599.98</v>
      </c>
      <c r="I48" s="57">
        <f t="shared" si="13"/>
        <v>2591.91</v>
      </c>
    </row>
    <row r="49" spans="1:9">
      <c r="A49" s="107"/>
      <c r="B49" s="61"/>
      <c r="C49" s="62"/>
      <c r="D49" s="65" t="s">
        <v>90</v>
      </c>
      <c r="E49" s="53"/>
      <c r="F49" s="52"/>
      <c r="G49" s="52"/>
      <c r="H49" s="52"/>
      <c r="I49" s="57"/>
    </row>
    <row r="50" spans="1:9" ht="29">
      <c r="A50" s="14" t="s">
        <v>189</v>
      </c>
      <c r="B50" s="61" t="s">
        <v>68</v>
      </c>
      <c r="C50" s="62">
        <v>92265</v>
      </c>
      <c r="D50" s="5" t="s">
        <v>94</v>
      </c>
      <c r="E50" s="53" t="s">
        <v>66</v>
      </c>
      <c r="F50" s="52">
        <f>'MEM CALCULO'!I201</f>
        <v>44.57</v>
      </c>
      <c r="G50" s="52">
        <v>130.87</v>
      </c>
      <c r="H50" s="52">
        <f t="shared" si="12"/>
        <v>163.59</v>
      </c>
      <c r="I50" s="57">
        <f t="shared" si="13"/>
        <v>7291.21</v>
      </c>
    </row>
    <row r="51" spans="1:9" ht="43.5">
      <c r="A51" s="14" t="s">
        <v>190</v>
      </c>
      <c r="B51" s="61" t="s">
        <v>68</v>
      </c>
      <c r="C51" s="61">
        <v>104108</v>
      </c>
      <c r="D51" s="5" t="s">
        <v>100</v>
      </c>
      <c r="E51" s="53" t="s">
        <v>85</v>
      </c>
      <c r="F51" s="52">
        <f>'MEM CALCULO'!I205</f>
        <v>100.2</v>
      </c>
      <c r="G51" s="52">
        <v>13.13</v>
      </c>
      <c r="H51" s="52">
        <f t="shared" si="12"/>
        <v>16.41</v>
      </c>
      <c r="I51" s="57">
        <f t="shared" si="13"/>
        <v>1644.28</v>
      </c>
    </row>
    <row r="52" spans="1:9" ht="43.5">
      <c r="A52" s="14" t="s">
        <v>191</v>
      </c>
      <c r="B52" s="61" t="s">
        <v>68</v>
      </c>
      <c r="C52" s="61">
        <v>104109</v>
      </c>
      <c r="D52" s="5" t="s">
        <v>98</v>
      </c>
      <c r="E52" s="53" t="s">
        <v>85</v>
      </c>
      <c r="F52" s="52">
        <f>'MEM CALCULO'!I209</f>
        <v>50.1</v>
      </c>
      <c r="G52" s="52">
        <v>16.43</v>
      </c>
      <c r="H52" s="52">
        <f t="shared" si="12"/>
        <v>20.54</v>
      </c>
      <c r="I52" s="57">
        <f t="shared" si="13"/>
        <v>1029.05</v>
      </c>
    </row>
    <row r="53" spans="1:9" ht="43.5">
      <c r="A53" s="14" t="s">
        <v>192</v>
      </c>
      <c r="B53" s="61" t="s">
        <v>68</v>
      </c>
      <c r="C53" s="61">
        <v>104111</v>
      </c>
      <c r="D53" s="5" t="s">
        <v>99</v>
      </c>
      <c r="E53" s="53" t="s">
        <v>85</v>
      </c>
      <c r="F53" s="52">
        <f>'MEM CALCULO'!I213</f>
        <v>50.1</v>
      </c>
      <c r="G53" s="52">
        <v>22.21</v>
      </c>
      <c r="H53" s="52">
        <f t="shared" si="12"/>
        <v>27.76</v>
      </c>
      <c r="I53" s="57">
        <f t="shared" si="13"/>
        <v>1390.78</v>
      </c>
    </row>
    <row r="54" spans="1:9" ht="43.5">
      <c r="A54" s="14" t="s">
        <v>193</v>
      </c>
      <c r="B54" s="61" t="s">
        <v>68</v>
      </c>
      <c r="C54" s="61">
        <v>94972</v>
      </c>
      <c r="D54" s="5" t="s">
        <v>88</v>
      </c>
      <c r="E54" s="53" t="s">
        <v>71</v>
      </c>
      <c r="F54" s="52">
        <f>'MEM CALCULO'!I217</f>
        <v>3.34</v>
      </c>
      <c r="G54" s="52">
        <v>479.98</v>
      </c>
      <c r="H54" s="52">
        <f t="shared" si="12"/>
        <v>599.98</v>
      </c>
      <c r="I54" s="57">
        <f t="shared" si="13"/>
        <v>2003.93</v>
      </c>
    </row>
    <row r="55" spans="1:9">
      <c r="A55" s="107"/>
      <c r="B55" s="61"/>
      <c r="C55" s="62"/>
      <c r="D55" s="65" t="s">
        <v>16</v>
      </c>
      <c r="E55" s="53"/>
      <c r="F55" s="52"/>
      <c r="G55" s="52"/>
      <c r="H55" s="52"/>
      <c r="I55" s="57"/>
    </row>
    <row r="56" spans="1:9" ht="29">
      <c r="A56" s="14" t="s">
        <v>194</v>
      </c>
      <c r="B56" s="61" t="s">
        <v>68</v>
      </c>
      <c r="C56" s="62">
        <v>93184</v>
      </c>
      <c r="D56" s="5" t="s">
        <v>93</v>
      </c>
      <c r="E56" s="53" t="s">
        <v>91</v>
      </c>
      <c r="F56" s="52">
        <f>'MEM CALCULO'!I222</f>
        <v>11</v>
      </c>
      <c r="G56" s="52">
        <v>46.35</v>
      </c>
      <c r="H56" s="52">
        <f t="shared" si="12"/>
        <v>57.94</v>
      </c>
      <c r="I56" s="57">
        <f t="shared" si="13"/>
        <v>637.34</v>
      </c>
    </row>
    <row r="57" spans="1:9" ht="29">
      <c r="A57" s="14" t="s">
        <v>195</v>
      </c>
      <c r="B57" s="61" t="s">
        <v>68</v>
      </c>
      <c r="C57" s="62">
        <v>93183</v>
      </c>
      <c r="D57" s="5" t="s">
        <v>92</v>
      </c>
      <c r="E57" s="53" t="s">
        <v>91</v>
      </c>
      <c r="F57" s="52">
        <f>'MEM CALCULO'!I226</f>
        <v>27.2</v>
      </c>
      <c r="G57" s="52">
        <v>78.180000000000007</v>
      </c>
      <c r="H57" s="52">
        <f t="shared" si="12"/>
        <v>97.73</v>
      </c>
      <c r="I57" s="57">
        <f t="shared" si="13"/>
        <v>2658.26</v>
      </c>
    </row>
    <row r="58" spans="1:9">
      <c r="A58" s="107"/>
      <c r="B58" s="61"/>
      <c r="C58" s="62"/>
      <c r="D58" s="65" t="s">
        <v>101</v>
      </c>
      <c r="E58" s="53"/>
      <c r="F58" s="52"/>
      <c r="G58" s="52"/>
      <c r="H58" s="52"/>
      <c r="I58" s="57"/>
    </row>
    <row r="59" spans="1:9" ht="43.5">
      <c r="A59" s="14" t="s">
        <v>196</v>
      </c>
      <c r="B59" s="61" t="s">
        <v>68</v>
      </c>
      <c r="C59" s="62">
        <v>92526</v>
      </c>
      <c r="D59" s="5" t="s">
        <v>102</v>
      </c>
      <c r="E59" s="53" t="s">
        <v>66</v>
      </c>
      <c r="F59" s="52">
        <f>'MEM CALCULO'!I232</f>
        <v>76.25</v>
      </c>
      <c r="G59" s="52">
        <v>45.89</v>
      </c>
      <c r="H59" s="52">
        <f t="shared" si="12"/>
        <v>57.36</v>
      </c>
      <c r="I59" s="57">
        <f t="shared" si="13"/>
        <v>4373.7</v>
      </c>
    </row>
    <row r="60" spans="1:9" ht="29">
      <c r="A60" s="14" t="s">
        <v>197</v>
      </c>
      <c r="B60" s="61" t="s">
        <v>68</v>
      </c>
      <c r="C60" s="62">
        <v>92882</v>
      </c>
      <c r="D60" s="5" t="s">
        <v>104</v>
      </c>
      <c r="E60" s="53" t="s">
        <v>85</v>
      </c>
      <c r="F60" s="52">
        <f>'MEM CALCULO'!I236</f>
        <v>3362.63</v>
      </c>
      <c r="G60" s="52">
        <v>13.76</v>
      </c>
      <c r="H60" s="52">
        <f t="shared" si="12"/>
        <v>17.2</v>
      </c>
      <c r="I60" s="57">
        <f t="shared" si="13"/>
        <v>57837.24</v>
      </c>
    </row>
    <row r="61" spans="1:9" ht="72.5">
      <c r="A61" s="14" t="s">
        <v>198</v>
      </c>
      <c r="B61" s="61" t="s">
        <v>68</v>
      </c>
      <c r="C61" s="61">
        <v>99431</v>
      </c>
      <c r="D61" s="5" t="s">
        <v>103</v>
      </c>
      <c r="E61" s="52" t="s">
        <v>71</v>
      </c>
      <c r="F61" s="52">
        <f>'MEM CALCULO'!I240</f>
        <v>7.63</v>
      </c>
      <c r="G61" s="52">
        <v>637.63</v>
      </c>
      <c r="H61" s="52">
        <f t="shared" si="12"/>
        <v>797.04</v>
      </c>
      <c r="I61" s="57">
        <f t="shared" si="13"/>
        <v>6081.42</v>
      </c>
    </row>
    <row r="62" spans="1:9">
      <c r="A62" s="13">
        <v>6</v>
      </c>
      <c r="B62" s="60"/>
      <c r="C62" s="63"/>
      <c r="D62" s="6" t="s">
        <v>17</v>
      </c>
      <c r="E62" s="54"/>
      <c r="F62" s="51"/>
      <c r="G62" s="51"/>
      <c r="H62" s="51"/>
      <c r="I62" s="56">
        <f>SUM(I63:I68)</f>
        <v>41389.78</v>
      </c>
    </row>
    <row r="63" spans="1:9" ht="43.5">
      <c r="A63" s="14" t="s">
        <v>199</v>
      </c>
      <c r="B63" s="61" t="s">
        <v>68</v>
      </c>
      <c r="C63" s="62">
        <v>103323</v>
      </c>
      <c r="D63" s="5" t="s">
        <v>106</v>
      </c>
      <c r="E63" s="53" t="s">
        <v>66</v>
      </c>
      <c r="F63" s="52">
        <f>'MEM CALCULO'!I247</f>
        <v>246.27</v>
      </c>
      <c r="G63" s="52">
        <v>60.7</v>
      </c>
      <c r="H63" s="52">
        <f t="shared" ref="H63:H68" si="14">ROUND(G63*$I$8,2)+G63</f>
        <v>75.88</v>
      </c>
      <c r="I63" s="57">
        <f t="shared" ref="I63:I68" si="15">ROUND(H63*F63,2)</f>
        <v>18686.97</v>
      </c>
    </row>
    <row r="64" spans="1:9" ht="58">
      <c r="A64" s="14" t="s">
        <v>201</v>
      </c>
      <c r="B64" s="61" t="s">
        <v>68</v>
      </c>
      <c r="C64" s="62">
        <v>96359</v>
      </c>
      <c r="D64" s="5" t="s">
        <v>308</v>
      </c>
      <c r="E64" s="53" t="s">
        <v>66</v>
      </c>
      <c r="F64" s="52">
        <f>'MEM CALCULO'!I251</f>
        <v>57.66</v>
      </c>
      <c r="G64" s="52">
        <v>11.49</v>
      </c>
      <c r="H64" s="52">
        <f t="shared" si="14"/>
        <v>14.36</v>
      </c>
      <c r="I64" s="57">
        <f t="shared" si="15"/>
        <v>828</v>
      </c>
    </row>
    <row r="65" spans="1:9">
      <c r="A65" s="107"/>
      <c r="B65" s="61"/>
      <c r="C65" s="62"/>
      <c r="D65" s="65" t="s">
        <v>105</v>
      </c>
      <c r="E65" s="53"/>
      <c r="F65" s="52"/>
      <c r="G65" s="52"/>
      <c r="H65" s="52"/>
      <c r="I65" s="57"/>
    </row>
    <row r="66" spans="1:9" ht="61.5" customHeight="1">
      <c r="A66" s="14" t="s">
        <v>201</v>
      </c>
      <c r="B66" s="61" t="s">
        <v>68</v>
      </c>
      <c r="C66" s="62">
        <v>103340</v>
      </c>
      <c r="D66" s="5" t="s">
        <v>494</v>
      </c>
      <c r="E66" s="53" t="s">
        <v>66</v>
      </c>
      <c r="F66" s="52">
        <f>'MEM CALCULO'!I257</f>
        <v>103.30000000000001</v>
      </c>
      <c r="G66" s="52">
        <v>138.04</v>
      </c>
      <c r="H66" s="52">
        <f t="shared" si="14"/>
        <v>172.54999999999998</v>
      </c>
      <c r="I66" s="57">
        <f t="shared" si="15"/>
        <v>17824.419999999998</v>
      </c>
    </row>
    <row r="67" spans="1:9" ht="29">
      <c r="A67" s="14" t="s">
        <v>202</v>
      </c>
      <c r="B67" s="61" t="s">
        <v>68</v>
      </c>
      <c r="C67" s="62">
        <v>92883</v>
      </c>
      <c r="D67" s="5" t="s">
        <v>107</v>
      </c>
      <c r="E67" s="53" t="s">
        <v>85</v>
      </c>
      <c r="F67" s="52">
        <f>'MEM CALCULO'!I261</f>
        <v>150</v>
      </c>
      <c r="G67" s="52">
        <v>12.42</v>
      </c>
      <c r="H67" s="52">
        <f t="shared" si="14"/>
        <v>15.53</v>
      </c>
      <c r="I67" s="57">
        <f t="shared" si="15"/>
        <v>2329.5</v>
      </c>
    </row>
    <row r="68" spans="1:9" ht="43.5">
      <c r="A68" s="14" t="s">
        <v>203</v>
      </c>
      <c r="B68" s="61" t="s">
        <v>68</v>
      </c>
      <c r="C68" s="62">
        <v>94965</v>
      </c>
      <c r="D68" s="5" t="s">
        <v>108</v>
      </c>
      <c r="E68" s="53" t="s">
        <v>71</v>
      </c>
      <c r="F68" s="52">
        <f>'MEM CALCULO'!I265</f>
        <v>2.9</v>
      </c>
      <c r="G68" s="52">
        <v>474.73</v>
      </c>
      <c r="H68" s="52">
        <f t="shared" si="14"/>
        <v>593.41000000000008</v>
      </c>
      <c r="I68" s="57">
        <f t="shared" si="15"/>
        <v>1720.89</v>
      </c>
    </row>
    <row r="69" spans="1:9">
      <c r="A69" s="13">
        <v>7</v>
      </c>
      <c r="B69" s="60"/>
      <c r="C69" s="63"/>
      <c r="D69" s="6" t="s">
        <v>21</v>
      </c>
      <c r="E69" s="54"/>
      <c r="F69" s="51"/>
      <c r="G69" s="51"/>
      <c r="H69" s="51"/>
      <c r="I69" s="56">
        <f>SUM(I70:I76)</f>
        <v>31798.68</v>
      </c>
    </row>
    <row r="70" spans="1:9" ht="58">
      <c r="A70" s="14" t="s">
        <v>204</v>
      </c>
      <c r="B70" s="61" t="s">
        <v>68</v>
      </c>
      <c r="C70" s="62">
        <v>92580</v>
      </c>
      <c r="D70" s="8" t="s">
        <v>109</v>
      </c>
      <c r="E70" s="53" t="s">
        <v>66</v>
      </c>
      <c r="F70" s="52">
        <f>'MEM CALCULO'!I270</f>
        <v>74.819999999999993</v>
      </c>
      <c r="G70" s="52">
        <v>53.74</v>
      </c>
      <c r="H70" s="52">
        <f t="shared" ref="H70:H76" si="16">ROUND(G70*$I$8,2)+G70</f>
        <v>67.180000000000007</v>
      </c>
      <c r="I70" s="57">
        <f t="shared" ref="I70:I76" si="17">ROUND(H70*F70,2)</f>
        <v>5026.41</v>
      </c>
    </row>
    <row r="71" spans="1:9" ht="29">
      <c r="A71" s="14" t="s">
        <v>205</v>
      </c>
      <c r="B71" s="61" t="s">
        <v>68</v>
      </c>
      <c r="C71" s="62">
        <v>94213</v>
      </c>
      <c r="D71" s="8" t="s">
        <v>110</v>
      </c>
      <c r="E71" s="53" t="s">
        <v>66</v>
      </c>
      <c r="F71" s="52">
        <f>'MEM CALCULO'!I275</f>
        <v>125.56</v>
      </c>
      <c r="G71" s="52">
        <v>78.41</v>
      </c>
      <c r="H71" s="52">
        <f t="shared" si="16"/>
        <v>98.009999999999991</v>
      </c>
      <c r="I71" s="57">
        <f t="shared" si="17"/>
        <v>12306.14</v>
      </c>
    </row>
    <row r="72" spans="1:9" ht="43.5">
      <c r="A72" s="14" t="s">
        <v>206</v>
      </c>
      <c r="B72" s="61" t="s">
        <v>68</v>
      </c>
      <c r="C72" s="62">
        <v>100327</v>
      </c>
      <c r="D72" s="8" t="s">
        <v>111</v>
      </c>
      <c r="E72" s="53" t="s">
        <v>91</v>
      </c>
      <c r="F72" s="52">
        <f>'MEM CALCULO'!I282</f>
        <v>66.86999999999999</v>
      </c>
      <c r="G72" s="52">
        <v>61.27</v>
      </c>
      <c r="H72" s="52">
        <f t="shared" si="16"/>
        <v>76.59</v>
      </c>
      <c r="I72" s="57">
        <f t="shared" si="17"/>
        <v>5121.57</v>
      </c>
    </row>
    <row r="73" spans="1:9" ht="43.5">
      <c r="A73" s="14" t="s">
        <v>207</v>
      </c>
      <c r="B73" s="61" t="s">
        <v>68</v>
      </c>
      <c r="C73" s="62">
        <v>94228</v>
      </c>
      <c r="D73" s="8" t="s">
        <v>112</v>
      </c>
      <c r="E73" s="53" t="s">
        <v>91</v>
      </c>
      <c r="F73" s="52">
        <f>'MEM CALCULO'!I288</f>
        <v>23.21</v>
      </c>
      <c r="G73" s="52">
        <v>91.35</v>
      </c>
      <c r="H73" s="52">
        <f t="shared" si="16"/>
        <v>114.19</v>
      </c>
      <c r="I73" s="57">
        <f t="shared" si="17"/>
        <v>2650.35</v>
      </c>
    </row>
    <row r="74" spans="1:9" ht="43.5">
      <c r="A74" s="14" t="s">
        <v>208</v>
      </c>
      <c r="B74" s="61" t="s">
        <v>68</v>
      </c>
      <c r="C74" s="62">
        <v>89578</v>
      </c>
      <c r="D74" s="8" t="s">
        <v>113</v>
      </c>
      <c r="E74" s="53" t="s">
        <v>91</v>
      </c>
      <c r="F74" s="52">
        <f>'MEM CALCULO'!I294</f>
        <v>12</v>
      </c>
      <c r="G74" s="52">
        <v>33.090000000000003</v>
      </c>
      <c r="H74" s="52">
        <f t="shared" si="16"/>
        <v>41.36</v>
      </c>
      <c r="I74" s="57">
        <f t="shared" si="17"/>
        <v>496.32</v>
      </c>
    </row>
    <row r="75" spans="1:9" ht="58">
      <c r="A75" s="14" t="s">
        <v>326</v>
      </c>
      <c r="B75" s="61" t="s">
        <v>68</v>
      </c>
      <c r="C75" s="62">
        <v>92539</v>
      </c>
      <c r="D75" s="8" t="s">
        <v>324</v>
      </c>
      <c r="E75" s="53" t="s">
        <v>66</v>
      </c>
      <c r="F75" s="52">
        <f>'MEM CALCULO'!I299</f>
        <v>28.810000000000002</v>
      </c>
      <c r="G75" s="52">
        <v>110.39</v>
      </c>
      <c r="H75" s="52">
        <f t="shared" si="16"/>
        <v>137.99</v>
      </c>
      <c r="I75" s="57">
        <f t="shared" si="17"/>
        <v>3975.49</v>
      </c>
    </row>
    <row r="76" spans="1:9" ht="43.5">
      <c r="A76" s="14" t="s">
        <v>327</v>
      </c>
      <c r="B76" s="61" t="s">
        <v>68</v>
      </c>
      <c r="C76" s="62">
        <v>94195</v>
      </c>
      <c r="D76" s="8" t="s">
        <v>325</v>
      </c>
      <c r="E76" s="53" t="s">
        <v>66</v>
      </c>
      <c r="F76" s="52">
        <f>'MEM CALCULO'!I304</f>
        <v>28.810000000000002</v>
      </c>
      <c r="G76" s="52">
        <v>61.71</v>
      </c>
      <c r="H76" s="52">
        <f t="shared" si="16"/>
        <v>77.14</v>
      </c>
      <c r="I76" s="57">
        <f t="shared" si="17"/>
        <v>2222.4</v>
      </c>
    </row>
    <row r="77" spans="1:9">
      <c r="A77" s="13">
        <v>8</v>
      </c>
      <c r="B77" s="60"/>
      <c r="C77" s="63"/>
      <c r="D77" s="6" t="s">
        <v>19</v>
      </c>
      <c r="E77" s="54"/>
      <c r="F77" s="51"/>
      <c r="G77" s="51"/>
      <c r="H77" s="51"/>
      <c r="I77" s="56">
        <f>SUM(I78:I86)</f>
        <v>10494.66</v>
      </c>
    </row>
    <row r="78" spans="1:9">
      <c r="A78" s="14"/>
      <c r="B78" s="61"/>
      <c r="C78" s="62"/>
      <c r="D78" s="65" t="s">
        <v>149</v>
      </c>
      <c r="E78" s="53"/>
      <c r="F78" s="52"/>
      <c r="G78" s="52"/>
      <c r="H78" s="52"/>
      <c r="I78" s="57"/>
    </row>
    <row r="79" spans="1:9" ht="58">
      <c r="A79" s="14" t="s">
        <v>209</v>
      </c>
      <c r="B79" s="61" t="s">
        <v>68</v>
      </c>
      <c r="C79" s="62">
        <v>89957</v>
      </c>
      <c r="D79" s="8" t="s">
        <v>130</v>
      </c>
      <c r="E79" s="53" t="s">
        <v>129</v>
      </c>
      <c r="F79" s="52">
        <f>'MEM CALCULO'!I315</f>
        <v>19</v>
      </c>
      <c r="G79" s="52">
        <v>158.19</v>
      </c>
      <c r="H79" s="52">
        <f t="shared" ref="H79:H86" si="18">ROUND(G79*$I$8,2)+G79</f>
        <v>197.74</v>
      </c>
      <c r="I79" s="57">
        <f t="shared" ref="I79:I86" si="19">ROUND(H79*F79,2)</f>
        <v>3757.06</v>
      </c>
    </row>
    <row r="80" spans="1:9" ht="43.5">
      <c r="A80" s="14" t="s">
        <v>210</v>
      </c>
      <c r="B80" s="61" t="s">
        <v>68</v>
      </c>
      <c r="C80" s="62">
        <v>89969</v>
      </c>
      <c r="D80" s="8" t="s">
        <v>152</v>
      </c>
      <c r="E80" s="53" t="s">
        <v>129</v>
      </c>
      <c r="F80" s="52">
        <f>'MEM CALCULO'!I319</f>
        <v>1</v>
      </c>
      <c r="G80" s="52">
        <v>36.590000000000003</v>
      </c>
      <c r="H80" s="52">
        <f t="shared" si="18"/>
        <v>45.74</v>
      </c>
      <c r="I80" s="57">
        <f t="shared" si="19"/>
        <v>45.74</v>
      </c>
    </row>
    <row r="81" spans="1:9" ht="43.5">
      <c r="A81" s="14" t="s">
        <v>211</v>
      </c>
      <c r="B81" s="61" t="s">
        <v>68</v>
      </c>
      <c r="C81" s="62">
        <v>89971</v>
      </c>
      <c r="D81" s="8" t="s">
        <v>153</v>
      </c>
      <c r="E81" s="53" t="s">
        <v>129</v>
      </c>
      <c r="F81" s="52">
        <f>'MEM CALCULO'!I326</f>
        <v>4</v>
      </c>
      <c r="G81" s="52">
        <v>38.200000000000003</v>
      </c>
      <c r="H81" s="52">
        <f t="shared" si="18"/>
        <v>47.75</v>
      </c>
      <c r="I81" s="57">
        <f t="shared" si="19"/>
        <v>191</v>
      </c>
    </row>
    <row r="82" spans="1:9" ht="29">
      <c r="A82" s="14" t="s">
        <v>212</v>
      </c>
      <c r="B82" s="61" t="s">
        <v>68</v>
      </c>
      <c r="C82" s="62">
        <v>100856</v>
      </c>
      <c r="D82" s="8" t="s">
        <v>154</v>
      </c>
      <c r="E82" s="53" t="s">
        <v>129</v>
      </c>
      <c r="F82" s="52">
        <f>'MEM CALCULO'!I330</f>
        <v>5</v>
      </c>
      <c r="G82" s="52">
        <v>34.04</v>
      </c>
      <c r="H82" s="52">
        <f t="shared" si="18"/>
        <v>42.55</v>
      </c>
      <c r="I82" s="57">
        <f t="shared" si="19"/>
        <v>212.75</v>
      </c>
    </row>
    <row r="83" spans="1:9">
      <c r="A83" s="14"/>
      <c r="B83" s="61"/>
      <c r="C83" s="62"/>
      <c r="D83" s="65" t="s">
        <v>150</v>
      </c>
      <c r="E83" s="53"/>
      <c r="F83" s="52"/>
      <c r="G83" s="52"/>
      <c r="H83" s="52"/>
      <c r="I83" s="57"/>
    </row>
    <row r="84" spans="1:9" ht="58">
      <c r="A84" s="14" t="s">
        <v>213</v>
      </c>
      <c r="B84" s="61" t="s">
        <v>68</v>
      </c>
      <c r="C84" s="62">
        <v>104679</v>
      </c>
      <c r="D84" s="8" t="s">
        <v>131</v>
      </c>
      <c r="E84" s="53" t="s">
        <v>129</v>
      </c>
      <c r="F84" s="52">
        <f>'MEM CALCULO'!I338</f>
        <v>8</v>
      </c>
      <c r="G84" s="52">
        <v>186.4</v>
      </c>
      <c r="H84" s="52">
        <f t="shared" si="18"/>
        <v>233</v>
      </c>
      <c r="I84" s="57">
        <f t="shared" si="19"/>
        <v>1864</v>
      </c>
    </row>
    <row r="85" spans="1:9" ht="72.5">
      <c r="A85" s="14" t="s">
        <v>214</v>
      </c>
      <c r="B85" s="61" t="s">
        <v>68</v>
      </c>
      <c r="C85" s="62">
        <v>104677</v>
      </c>
      <c r="D85" s="8" t="s">
        <v>132</v>
      </c>
      <c r="E85" s="53" t="s">
        <v>129</v>
      </c>
      <c r="F85" s="52">
        <f>'MEM CALCULO'!I345</f>
        <v>4</v>
      </c>
      <c r="G85" s="52">
        <v>753.61</v>
      </c>
      <c r="H85" s="52">
        <f t="shared" si="18"/>
        <v>942.01</v>
      </c>
      <c r="I85" s="57">
        <f t="shared" si="19"/>
        <v>3768.04</v>
      </c>
    </row>
    <row r="86" spans="1:9" ht="58">
      <c r="A86" s="14" t="s">
        <v>215</v>
      </c>
      <c r="B86" s="61" t="s">
        <v>68</v>
      </c>
      <c r="C86" s="62">
        <v>104678</v>
      </c>
      <c r="D86" s="8" t="s">
        <v>133</v>
      </c>
      <c r="E86" s="53" t="s">
        <v>129</v>
      </c>
      <c r="F86" s="52">
        <f>'MEM CALCULO'!I349</f>
        <v>3</v>
      </c>
      <c r="G86" s="52">
        <v>174.95</v>
      </c>
      <c r="H86" s="52">
        <f t="shared" si="18"/>
        <v>218.69</v>
      </c>
      <c r="I86" s="57">
        <f t="shared" si="19"/>
        <v>656.07</v>
      </c>
    </row>
    <row r="87" spans="1:9">
      <c r="A87" s="13">
        <v>9</v>
      </c>
      <c r="B87" s="60"/>
      <c r="C87" s="63"/>
      <c r="D87" s="6" t="s">
        <v>20</v>
      </c>
      <c r="E87" s="54"/>
      <c r="F87" s="51"/>
      <c r="G87" s="51"/>
      <c r="H87" s="51"/>
      <c r="I87" s="56">
        <f>SUM(I88:I92)</f>
        <v>18267.520000000004</v>
      </c>
    </row>
    <row r="88" spans="1:9" ht="72.5">
      <c r="A88" s="14" t="s">
        <v>216</v>
      </c>
      <c r="B88" s="61" t="s">
        <v>68</v>
      </c>
      <c r="C88" s="62">
        <v>104473</v>
      </c>
      <c r="D88" s="8" t="s">
        <v>134</v>
      </c>
      <c r="E88" s="53" t="s">
        <v>129</v>
      </c>
      <c r="F88" s="52">
        <f>'MEM CALCULO'!I373</f>
        <v>23</v>
      </c>
      <c r="G88" s="52">
        <v>186.18</v>
      </c>
      <c r="H88" s="52">
        <f t="shared" ref="H88:H92" si="20">ROUND(G88*$I$8,2)+G88</f>
        <v>232.73000000000002</v>
      </c>
      <c r="I88" s="57">
        <f t="shared" ref="I88:I92" si="21">ROUND(H88*F88,2)</f>
        <v>5352.79</v>
      </c>
    </row>
    <row r="89" spans="1:9" ht="87">
      <c r="A89" s="14" t="s">
        <v>217</v>
      </c>
      <c r="B89" s="61" t="s">
        <v>68</v>
      </c>
      <c r="C89" s="62">
        <v>104476</v>
      </c>
      <c r="D89" s="8" t="s">
        <v>135</v>
      </c>
      <c r="E89" s="53" t="s">
        <v>129</v>
      </c>
      <c r="F89" s="52">
        <f>'MEM CALCULO'!I394</f>
        <v>41</v>
      </c>
      <c r="G89" s="52">
        <v>201.38</v>
      </c>
      <c r="H89" s="52">
        <f t="shared" si="20"/>
        <v>251.73</v>
      </c>
      <c r="I89" s="57">
        <f t="shared" si="21"/>
        <v>10320.93</v>
      </c>
    </row>
    <row r="90" spans="1:9" ht="29">
      <c r="A90" s="14" t="s">
        <v>218</v>
      </c>
      <c r="B90" s="61" t="s">
        <v>68</v>
      </c>
      <c r="C90" s="62">
        <v>101654</v>
      </c>
      <c r="D90" s="8" t="s">
        <v>136</v>
      </c>
      <c r="E90" s="53" t="s">
        <v>129</v>
      </c>
      <c r="F90" s="52">
        <f>'MEM CALCULO'!I398</f>
        <v>2</v>
      </c>
      <c r="G90" s="52">
        <v>262.81</v>
      </c>
      <c r="H90" s="52">
        <f t="shared" si="20"/>
        <v>328.51</v>
      </c>
      <c r="I90" s="57">
        <f t="shared" si="21"/>
        <v>657.02</v>
      </c>
    </row>
    <row r="91" spans="1:9" ht="29">
      <c r="A91" s="14" t="s">
        <v>219</v>
      </c>
      <c r="B91" s="61" t="s">
        <v>68</v>
      </c>
      <c r="C91" s="62">
        <v>103782</v>
      </c>
      <c r="D91" s="8" t="s">
        <v>137</v>
      </c>
      <c r="E91" s="53" t="s">
        <v>129</v>
      </c>
      <c r="F91" s="52">
        <f>'MEM CALCULO'!I435</f>
        <v>38</v>
      </c>
      <c r="G91" s="52">
        <v>38.18</v>
      </c>
      <c r="H91" s="52">
        <f t="shared" si="20"/>
        <v>47.730000000000004</v>
      </c>
      <c r="I91" s="57">
        <f t="shared" si="21"/>
        <v>1813.74</v>
      </c>
    </row>
    <row r="92" spans="1:9" ht="29">
      <c r="A92" s="14" t="s">
        <v>220</v>
      </c>
      <c r="B92" s="61" t="s">
        <v>68</v>
      </c>
      <c r="C92" s="62">
        <v>100860</v>
      </c>
      <c r="D92" s="8" t="s">
        <v>138</v>
      </c>
      <c r="E92" s="53" t="s">
        <v>129</v>
      </c>
      <c r="F92" s="52">
        <f>'MEM CALCULO'!I439</f>
        <v>1</v>
      </c>
      <c r="G92" s="52">
        <v>98.43</v>
      </c>
      <c r="H92" s="52">
        <f t="shared" si="20"/>
        <v>123.04</v>
      </c>
      <c r="I92" s="57">
        <f t="shared" si="21"/>
        <v>123.04</v>
      </c>
    </row>
    <row r="93" spans="1:9">
      <c r="A93" s="13">
        <v>10</v>
      </c>
      <c r="B93" s="60"/>
      <c r="C93" s="63"/>
      <c r="D93" s="6" t="s">
        <v>117</v>
      </c>
      <c r="E93" s="54"/>
      <c r="F93" s="51"/>
      <c r="G93" s="51"/>
      <c r="H93" s="51"/>
      <c r="I93" s="56">
        <f>SUM(I94:I98)</f>
        <v>96314.72</v>
      </c>
    </row>
    <row r="94" spans="1:9" ht="43.5">
      <c r="A94" s="14" t="s">
        <v>221</v>
      </c>
      <c r="B94" s="61" t="s">
        <v>68</v>
      </c>
      <c r="C94" s="62">
        <v>87878</v>
      </c>
      <c r="D94" s="5" t="s">
        <v>114</v>
      </c>
      <c r="E94" s="53" t="s">
        <v>66</v>
      </c>
      <c r="F94" s="52">
        <f>'MEM CALCULO'!I458</f>
        <v>578.19000000000005</v>
      </c>
      <c r="G94" s="52">
        <v>5.33</v>
      </c>
      <c r="H94" s="52">
        <f t="shared" ref="H94:H98" si="22">ROUND(G94*$I$8,2)+G94</f>
        <v>6.66</v>
      </c>
      <c r="I94" s="57">
        <f t="shared" ref="I94:I98" si="23">ROUND(H94*F94,2)</f>
        <v>3850.75</v>
      </c>
    </row>
    <row r="95" spans="1:9" ht="58">
      <c r="A95" s="14" t="s">
        <v>222</v>
      </c>
      <c r="B95" s="61" t="s">
        <v>68</v>
      </c>
      <c r="C95" s="62">
        <v>87794</v>
      </c>
      <c r="D95" s="5" t="s">
        <v>115</v>
      </c>
      <c r="E95" s="53" t="s">
        <v>66</v>
      </c>
      <c r="F95" s="52">
        <f>'MEM CALCULO'!I476</f>
        <v>578.19000000000005</v>
      </c>
      <c r="G95" s="52">
        <v>48.04</v>
      </c>
      <c r="H95" s="52">
        <f t="shared" si="22"/>
        <v>60.05</v>
      </c>
      <c r="I95" s="57">
        <f t="shared" si="23"/>
        <v>34720.31</v>
      </c>
    </row>
    <row r="96" spans="1:9" ht="43.5">
      <c r="A96" s="14" t="s">
        <v>223</v>
      </c>
      <c r="B96" s="61" t="s">
        <v>68</v>
      </c>
      <c r="C96" s="62">
        <v>87273</v>
      </c>
      <c r="D96" s="8" t="s">
        <v>116</v>
      </c>
      <c r="E96" s="53" t="s">
        <v>66</v>
      </c>
      <c r="F96" s="52">
        <f>'MEM CALCULO'!I487</f>
        <v>225.06</v>
      </c>
      <c r="G96" s="52">
        <v>77.569999999999993</v>
      </c>
      <c r="H96" s="52">
        <f t="shared" si="22"/>
        <v>96.96</v>
      </c>
      <c r="I96" s="57">
        <f t="shared" si="23"/>
        <v>21821.82</v>
      </c>
    </row>
    <row r="97" spans="1:9" ht="29">
      <c r="A97" s="14" t="s">
        <v>432</v>
      </c>
      <c r="B97" s="61" t="s">
        <v>68</v>
      </c>
      <c r="C97" s="62">
        <v>96109</v>
      </c>
      <c r="D97" s="8" t="s">
        <v>431</v>
      </c>
      <c r="E97" s="53" t="s">
        <v>66</v>
      </c>
      <c r="F97" s="52">
        <f>'MEM CALCULO'!I502</f>
        <v>365.40000000000003</v>
      </c>
      <c r="G97" s="52">
        <v>58.01</v>
      </c>
      <c r="H97" s="52">
        <f t="shared" si="22"/>
        <v>72.509999999999991</v>
      </c>
      <c r="I97" s="57">
        <f t="shared" si="23"/>
        <v>26495.15</v>
      </c>
    </row>
    <row r="98" spans="1:9" ht="54.75" customHeight="1">
      <c r="A98" s="14" t="s">
        <v>433</v>
      </c>
      <c r="B98" s="61" t="s">
        <v>68</v>
      </c>
      <c r="C98" s="1">
        <v>92570</v>
      </c>
      <c r="D98" s="142" t="s">
        <v>491</v>
      </c>
      <c r="E98" s="53" t="s">
        <v>66</v>
      </c>
      <c r="F98" s="52">
        <f>'MEM CALCULO'!I507</f>
        <v>153.88</v>
      </c>
      <c r="G98" s="52">
        <v>49.01</v>
      </c>
      <c r="H98" s="52">
        <f t="shared" si="22"/>
        <v>61.26</v>
      </c>
      <c r="I98" s="57">
        <f t="shared" si="23"/>
        <v>9426.69</v>
      </c>
    </row>
    <row r="99" spans="1:9">
      <c r="A99" s="13">
        <v>11</v>
      </c>
      <c r="B99" s="60"/>
      <c r="C99" s="63"/>
      <c r="D99" s="6" t="s">
        <v>18</v>
      </c>
      <c r="E99" s="54"/>
      <c r="F99" s="51"/>
      <c r="G99" s="51"/>
      <c r="H99" s="51"/>
      <c r="I99" s="56">
        <f>SUM(I100:I103)</f>
        <v>77579.34</v>
      </c>
    </row>
    <row r="100" spans="1:9" ht="72.5">
      <c r="A100" s="14" t="s">
        <v>224</v>
      </c>
      <c r="B100" s="61" t="s">
        <v>68</v>
      </c>
      <c r="C100" s="61">
        <v>90843</v>
      </c>
      <c r="D100" s="5" t="s">
        <v>151</v>
      </c>
      <c r="E100" s="52" t="s">
        <v>139</v>
      </c>
      <c r="F100" s="52">
        <f>'MEM CALCULO'!I512</f>
        <v>28</v>
      </c>
      <c r="G100" s="52">
        <v>1194.3800000000001</v>
      </c>
      <c r="H100" s="52">
        <f t="shared" ref="H100:H103" si="24">ROUND(G100*$I$8,2)+G100</f>
        <v>1492.98</v>
      </c>
      <c r="I100" s="57">
        <f t="shared" ref="I100:I103" si="25">ROUND(H100*F100,2)</f>
        <v>41803.440000000002</v>
      </c>
    </row>
    <row r="101" spans="1:9" ht="43.5">
      <c r="A101" s="14" t="s">
        <v>225</v>
      </c>
      <c r="B101" s="61" t="s">
        <v>68</v>
      </c>
      <c r="C101" s="61">
        <v>91341</v>
      </c>
      <c r="D101" s="5" t="s">
        <v>250</v>
      </c>
      <c r="E101" s="52" t="s">
        <v>66</v>
      </c>
      <c r="F101" s="52">
        <f>'MEM CALCULO'!I518</f>
        <v>4.41</v>
      </c>
      <c r="G101" s="52">
        <v>692.8</v>
      </c>
      <c r="H101" s="52">
        <f t="shared" si="24"/>
        <v>866</v>
      </c>
      <c r="I101" s="57">
        <f t="shared" si="25"/>
        <v>3819.06</v>
      </c>
    </row>
    <row r="102" spans="1:9" ht="58">
      <c r="A102" s="14" t="s">
        <v>226</v>
      </c>
      <c r="B102" s="61" t="s">
        <v>68</v>
      </c>
      <c r="C102" s="61">
        <v>94573</v>
      </c>
      <c r="D102" s="5" t="s">
        <v>118</v>
      </c>
      <c r="E102" s="52" t="s">
        <v>66</v>
      </c>
      <c r="F102" s="52">
        <f>'MEM CALCULO'!I540</f>
        <v>46.2</v>
      </c>
      <c r="G102" s="52">
        <v>491.11</v>
      </c>
      <c r="H102" s="52">
        <f t="shared" si="24"/>
        <v>613.89</v>
      </c>
      <c r="I102" s="57">
        <f t="shared" si="25"/>
        <v>28361.72</v>
      </c>
    </row>
    <row r="103" spans="1:9" ht="43.5">
      <c r="A103" s="14" t="s">
        <v>251</v>
      </c>
      <c r="B103" s="61" t="s">
        <v>68</v>
      </c>
      <c r="C103" s="61">
        <v>94569</v>
      </c>
      <c r="D103" s="5" t="s">
        <v>119</v>
      </c>
      <c r="E103" s="52" t="s">
        <v>66</v>
      </c>
      <c r="F103" s="52">
        <f>'MEM CALCULO'!I555</f>
        <v>3.52</v>
      </c>
      <c r="G103" s="52">
        <v>817.07</v>
      </c>
      <c r="H103" s="52">
        <f t="shared" si="24"/>
        <v>1021.34</v>
      </c>
      <c r="I103" s="57">
        <f t="shared" si="25"/>
        <v>3595.12</v>
      </c>
    </row>
    <row r="104" spans="1:9">
      <c r="A104" s="13">
        <v>12</v>
      </c>
      <c r="B104" s="60"/>
      <c r="C104" s="63"/>
      <c r="D104" s="6" t="s">
        <v>22</v>
      </c>
      <c r="E104" s="54"/>
      <c r="F104" s="51"/>
      <c r="G104" s="51"/>
      <c r="H104" s="51"/>
      <c r="I104" s="56">
        <f>SUM(I105:I111)</f>
        <v>100397.31000000001</v>
      </c>
    </row>
    <row r="105" spans="1:9" ht="29">
      <c r="A105" s="14" t="s">
        <v>227</v>
      </c>
      <c r="B105" s="61" t="s">
        <v>68</v>
      </c>
      <c r="C105" s="61">
        <v>97088</v>
      </c>
      <c r="D105" s="5" t="s">
        <v>252</v>
      </c>
      <c r="E105" s="52" t="s">
        <v>85</v>
      </c>
      <c r="F105" s="52">
        <f>'MEM CALCULO'!I562</f>
        <v>121.75999999999999</v>
      </c>
      <c r="G105" s="52">
        <v>16.91</v>
      </c>
      <c r="H105" s="52">
        <f t="shared" ref="H105:H111" si="26">ROUND(G105*$I$8,2)+G105</f>
        <v>21.14</v>
      </c>
      <c r="I105" s="57">
        <f t="shared" ref="I105:I111" si="27">ROUND(H105*F105,2)</f>
        <v>2574.0100000000002</v>
      </c>
    </row>
    <row r="106" spans="1:9" ht="43.5">
      <c r="A106" s="14" t="s">
        <v>228</v>
      </c>
      <c r="B106" s="61" t="s">
        <v>68</v>
      </c>
      <c r="C106" s="61">
        <v>103076</v>
      </c>
      <c r="D106" s="5" t="s">
        <v>254</v>
      </c>
      <c r="E106" s="52" t="s">
        <v>66</v>
      </c>
      <c r="F106" s="52">
        <f>'MEM CALCULO'!I568</f>
        <v>65.460000000000008</v>
      </c>
      <c r="G106" s="52">
        <v>152.85</v>
      </c>
      <c r="H106" s="52">
        <f t="shared" si="26"/>
        <v>191.06</v>
      </c>
      <c r="I106" s="57">
        <f t="shared" si="27"/>
        <v>12506.79</v>
      </c>
    </row>
    <row r="107" spans="1:9" ht="58">
      <c r="A107" s="14" t="s">
        <v>229</v>
      </c>
      <c r="B107" s="61" t="s">
        <v>68</v>
      </c>
      <c r="C107" s="61">
        <v>87622</v>
      </c>
      <c r="D107" s="5" t="s">
        <v>123</v>
      </c>
      <c r="E107" s="52" t="s">
        <v>66</v>
      </c>
      <c r="F107" s="52">
        <f>'MEM CALCULO'!I594</f>
        <v>359.30000000000007</v>
      </c>
      <c r="G107" s="52">
        <v>35.549999999999997</v>
      </c>
      <c r="H107" s="52">
        <f t="shared" si="26"/>
        <v>44.44</v>
      </c>
      <c r="I107" s="57">
        <f t="shared" si="27"/>
        <v>15967.29</v>
      </c>
    </row>
    <row r="108" spans="1:9" ht="43.5">
      <c r="A108" s="14" t="s">
        <v>230</v>
      </c>
      <c r="B108" s="61" t="s">
        <v>68</v>
      </c>
      <c r="C108" s="61">
        <v>87256</v>
      </c>
      <c r="D108" s="5" t="s">
        <v>124</v>
      </c>
      <c r="E108" s="52" t="s">
        <v>66</v>
      </c>
      <c r="F108" s="52">
        <f>'MEM CALCULO'!I621</f>
        <v>388.78999999999996</v>
      </c>
      <c r="G108" s="52">
        <v>106.22</v>
      </c>
      <c r="H108" s="52">
        <f t="shared" si="26"/>
        <v>132.78</v>
      </c>
      <c r="I108" s="57">
        <f t="shared" si="27"/>
        <v>51623.54</v>
      </c>
    </row>
    <row r="109" spans="1:9" ht="29">
      <c r="A109" s="14" t="s">
        <v>231</v>
      </c>
      <c r="B109" s="61" t="s">
        <v>68</v>
      </c>
      <c r="C109" s="61">
        <v>88650</v>
      </c>
      <c r="D109" s="5" t="s">
        <v>120</v>
      </c>
      <c r="E109" s="52" t="s">
        <v>91</v>
      </c>
      <c r="F109" s="52">
        <f>'MEM CALCULO'!I640</f>
        <v>271.37</v>
      </c>
      <c r="G109" s="52">
        <v>17.54</v>
      </c>
      <c r="H109" s="52">
        <f t="shared" si="26"/>
        <v>21.93</v>
      </c>
      <c r="I109" s="57">
        <f t="shared" si="27"/>
        <v>5951.14</v>
      </c>
    </row>
    <row r="110" spans="1:9" ht="29">
      <c r="A110" s="14" t="s">
        <v>232</v>
      </c>
      <c r="B110" s="61" t="s">
        <v>68</v>
      </c>
      <c r="C110" s="61">
        <v>98695</v>
      </c>
      <c r="D110" s="5" t="s">
        <v>121</v>
      </c>
      <c r="E110" s="52" t="s">
        <v>91</v>
      </c>
      <c r="F110" s="52">
        <f>'MEM CALCULO'!I658</f>
        <v>30.03</v>
      </c>
      <c r="G110" s="52">
        <v>117.61</v>
      </c>
      <c r="H110" s="52">
        <f t="shared" si="26"/>
        <v>147.01</v>
      </c>
      <c r="I110" s="57">
        <f t="shared" si="27"/>
        <v>4414.71</v>
      </c>
    </row>
    <row r="111" spans="1:9" ht="43.5">
      <c r="A111" s="14" t="s">
        <v>253</v>
      </c>
      <c r="B111" s="61" t="s">
        <v>68</v>
      </c>
      <c r="C111" s="61">
        <v>101965</v>
      </c>
      <c r="D111" s="5" t="s">
        <v>122</v>
      </c>
      <c r="E111" s="52" t="s">
        <v>91</v>
      </c>
      <c r="F111" s="52">
        <f>'MEM CALCULO'!I689</f>
        <v>36.299999999999997</v>
      </c>
      <c r="G111" s="52">
        <v>162.19999999999999</v>
      </c>
      <c r="H111" s="52">
        <f t="shared" si="26"/>
        <v>202.75</v>
      </c>
      <c r="I111" s="57">
        <f t="shared" si="27"/>
        <v>7359.83</v>
      </c>
    </row>
    <row r="112" spans="1:9">
      <c r="A112" s="13">
        <v>13</v>
      </c>
      <c r="B112" s="60"/>
      <c r="C112" s="63"/>
      <c r="D112" s="6" t="s">
        <v>23</v>
      </c>
      <c r="E112" s="54"/>
      <c r="F112" s="51"/>
      <c r="G112" s="51"/>
      <c r="H112" s="51"/>
      <c r="I112" s="56">
        <f>SUM(I113:I135)</f>
        <v>24800.07</v>
      </c>
    </row>
    <row r="113" spans="1:9" ht="78.75" customHeight="1">
      <c r="A113" s="14" t="s">
        <v>233</v>
      </c>
      <c r="B113" s="61" t="s">
        <v>314</v>
      </c>
      <c r="C113" s="90" t="s">
        <v>372</v>
      </c>
      <c r="D113" s="89" t="s">
        <v>378</v>
      </c>
      <c r="E113" s="52" t="s">
        <v>66</v>
      </c>
      <c r="F113" s="52">
        <f>'MEM CALCULO'!I695</f>
        <v>3</v>
      </c>
      <c r="G113" s="52">
        <v>620.34</v>
      </c>
      <c r="H113" s="52">
        <f>ROUND(G113*$I$8,2)+G113</f>
        <v>775.43000000000006</v>
      </c>
      <c r="I113" s="57">
        <f t="shared" ref="I113:I135" si="28">ROUND(H113*F113,2)</f>
        <v>2326.29</v>
      </c>
    </row>
    <row r="114" spans="1:9" ht="72.5">
      <c r="A114" s="14" t="s">
        <v>234</v>
      </c>
      <c r="B114" s="61" t="s">
        <v>314</v>
      </c>
      <c r="C114" s="90" t="s">
        <v>374</v>
      </c>
      <c r="D114" s="5" t="s">
        <v>375</v>
      </c>
      <c r="E114" s="52" t="s">
        <v>317</v>
      </c>
      <c r="F114" s="52">
        <f>'MEM CALCULO'!I699</f>
        <v>2</v>
      </c>
      <c r="G114" s="52">
        <v>465.26</v>
      </c>
      <c r="H114" s="52">
        <f t="shared" ref="H114:H116" si="29">ROUND(G114*$I$8,2)+G114</f>
        <v>581.57999999999993</v>
      </c>
      <c r="I114" s="57">
        <f t="shared" ref="I114:I116" si="30">ROUND(H114*F114,2)</f>
        <v>1163.1600000000001</v>
      </c>
    </row>
    <row r="115" spans="1:9" ht="43.5">
      <c r="A115" s="14" t="s">
        <v>235</v>
      </c>
      <c r="B115" s="61" t="s">
        <v>314</v>
      </c>
      <c r="C115" s="90" t="s">
        <v>376</v>
      </c>
      <c r="D115" s="87" t="s">
        <v>377</v>
      </c>
      <c r="E115" s="52" t="s">
        <v>317</v>
      </c>
      <c r="F115" s="52">
        <f>'MEM CALCULO'!I703</f>
        <v>2</v>
      </c>
      <c r="G115" s="52">
        <v>70.53</v>
      </c>
      <c r="H115" s="52">
        <f t="shared" si="29"/>
        <v>88.16</v>
      </c>
      <c r="I115" s="57">
        <f t="shared" si="30"/>
        <v>176.32</v>
      </c>
    </row>
    <row r="116" spans="1:9" ht="58">
      <c r="A116" s="14" t="s">
        <v>236</v>
      </c>
      <c r="B116" s="61" t="s">
        <v>314</v>
      </c>
      <c r="C116" s="90" t="s">
        <v>371</v>
      </c>
      <c r="D116" s="5" t="s">
        <v>373</v>
      </c>
      <c r="E116" s="52" t="s">
        <v>91</v>
      </c>
      <c r="F116" s="52">
        <f>'MEM CALCULO'!I708</f>
        <v>2.2000000000000002</v>
      </c>
      <c r="G116" s="52">
        <v>322.66000000000003</v>
      </c>
      <c r="H116" s="52">
        <f t="shared" si="29"/>
        <v>403.33000000000004</v>
      </c>
      <c r="I116" s="57">
        <f t="shared" si="30"/>
        <v>887.33</v>
      </c>
    </row>
    <row r="117" spans="1:9" ht="101.5">
      <c r="A117" s="14" t="s">
        <v>237</v>
      </c>
      <c r="B117" s="61" t="s">
        <v>314</v>
      </c>
      <c r="C117" s="61" t="s">
        <v>383</v>
      </c>
      <c r="D117" s="87" t="s">
        <v>384</v>
      </c>
      <c r="E117" s="52" t="s">
        <v>139</v>
      </c>
      <c r="F117" s="52">
        <f>'MEM CALCULO'!I713</f>
        <v>2</v>
      </c>
      <c r="G117" s="52">
        <v>1011.41</v>
      </c>
      <c r="H117" s="52">
        <f>ROUND(G117*$I$8,2)+G117</f>
        <v>1264.26</v>
      </c>
      <c r="I117" s="57">
        <f t="shared" si="28"/>
        <v>2528.52</v>
      </c>
    </row>
    <row r="118" spans="1:9" ht="43.5">
      <c r="A118" s="14" t="s">
        <v>238</v>
      </c>
      <c r="B118" s="61" t="s">
        <v>314</v>
      </c>
      <c r="C118" s="114" t="s">
        <v>385</v>
      </c>
      <c r="D118" s="89" t="s">
        <v>386</v>
      </c>
      <c r="E118" s="52" t="s">
        <v>139</v>
      </c>
      <c r="F118" s="52">
        <f>'MEM CALCULO'!I718</f>
        <v>2</v>
      </c>
      <c r="G118" s="52">
        <v>177.06</v>
      </c>
      <c r="H118" s="52">
        <f>ROUND(G118*$I$8,2)+G118</f>
        <v>221.33</v>
      </c>
      <c r="I118" s="57">
        <f t="shared" si="28"/>
        <v>442.66</v>
      </c>
    </row>
    <row r="119" spans="1:9" ht="58">
      <c r="A119" s="14" t="s">
        <v>239</v>
      </c>
      <c r="B119" s="61" t="s">
        <v>314</v>
      </c>
      <c r="C119" s="95" t="s">
        <v>387</v>
      </c>
      <c r="D119" s="87" t="s">
        <v>388</v>
      </c>
      <c r="E119" s="52" t="s">
        <v>139</v>
      </c>
      <c r="F119" s="52">
        <f>'MEM CALCULO'!I723</f>
        <v>2</v>
      </c>
      <c r="G119" s="52">
        <v>486.26</v>
      </c>
      <c r="H119" s="52">
        <f>ROUND(G119*$I$8,2)+G119</f>
        <v>607.82999999999993</v>
      </c>
      <c r="I119" s="57">
        <f t="shared" si="28"/>
        <v>1215.6600000000001</v>
      </c>
    </row>
    <row r="120" spans="1:9" ht="72.5">
      <c r="A120" s="14" t="s">
        <v>240</v>
      </c>
      <c r="B120" s="61" t="s">
        <v>314</v>
      </c>
      <c r="C120" s="121" t="s">
        <v>447</v>
      </c>
      <c r="D120" s="122" t="s">
        <v>448</v>
      </c>
      <c r="E120" s="52" t="s">
        <v>317</v>
      </c>
      <c r="F120" s="52">
        <f>'MEM CALCULO'!I728</f>
        <v>2</v>
      </c>
      <c r="G120" s="52">
        <v>586.28</v>
      </c>
      <c r="H120" s="52">
        <f t="shared" ref="H120" si="31">ROUND(G120*$I$8,2)+G120</f>
        <v>732.84999999999991</v>
      </c>
      <c r="I120" s="57">
        <f t="shared" ref="I120" si="32">ROUND(H120*F120,2)</f>
        <v>1465.7</v>
      </c>
    </row>
    <row r="121" spans="1:9" ht="58">
      <c r="A121" s="14" t="s">
        <v>241</v>
      </c>
      <c r="B121" s="61" t="s">
        <v>314</v>
      </c>
      <c r="C121" s="114" t="s">
        <v>392</v>
      </c>
      <c r="D121" s="120" t="s">
        <v>393</v>
      </c>
      <c r="E121" s="52" t="s">
        <v>317</v>
      </c>
      <c r="F121" s="52">
        <f>'MEM CALCULO'!I736</f>
        <v>8</v>
      </c>
      <c r="G121" s="52">
        <v>162.76</v>
      </c>
      <c r="H121" s="52">
        <f>ROUND(G121*$I$8,2)+G121</f>
        <v>203.45</v>
      </c>
      <c r="I121" s="57">
        <f t="shared" si="28"/>
        <v>1627.6</v>
      </c>
    </row>
    <row r="122" spans="1:9" ht="101.5">
      <c r="A122" s="14" t="s">
        <v>242</v>
      </c>
      <c r="B122" s="61" t="s">
        <v>314</v>
      </c>
      <c r="C122" s="88" t="s">
        <v>398</v>
      </c>
      <c r="D122" s="87" t="s">
        <v>399</v>
      </c>
      <c r="E122" s="52" t="s">
        <v>317</v>
      </c>
      <c r="F122" s="52">
        <f>'MEM CALCULO'!I741</f>
        <v>2</v>
      </c>
      <c r="G122" s="52">
        <v>141.19999999999999</v>
      </c>
      <c r="H122" s="52">
        <f t="shared" ref="H122:H127" si="33">ROUND(G122*$I$8,2)+G122</f>
        <v>176.5</v>
      </c>
      <c r="I122" s="57">
        <f t="shared" ref="I122:I128" si="34">ROUND(H122*F122,2)</f>
        <v>353</v>
      </c>
    </row>
    <row r="123" spans="1:9" ht="72.5">
      <c r="A123" s="14" t="s">
        <v>243</v>
      </c>
      <c r="B123" s="61" t="s">
        <v>314</v>
      </c>
      <c r="C123" s="114" t="s">
        <v>400</v>
      </c>
      <c r="D123" s="89" t="s">
        <v>401</v>
      </c>
      <c r="E123" s="52" t="s">
        <v>317</v>
      </c>
      <c r="F123" s="52">
        <f>'MEM CALCULO'!I746</f>
        <v>2</v>
      </c>
      <c r="G123" s="52">
        <v>322.91000000000003</v>
      </c>
      <c r="H123" s="52">
        <f t="shared" si="33"/>
        <v>403.64000000000004</v>
      </c>
      <c r="I123" s="57">
        <f t="shared" si="34"/>
        <v>807.28</v>
      </c>
    </row>
    <row r="124" spans="1:9" ht="72.5">
      <c r="A124" s="14" t="s">
        <v>379</v>
      </c>
      <c r="B124" s="61" t="s">
        <v>314</v>
      </c>
      <c r="C124" s="90" t="s">
        <v>449</v>
      </c>
      <c r="D124" s="87" t="s">
        <v>450</v>
      </c>
      <c r="E124" s="52" t="s">
        <v>317</v>
      </c>
      <c r="F124" s="52">
        <f>'MEM CALCULO'!I751</f>
        <v>2</v>
      </c>
      <c r="G124" s="52">
        <v>322.91000000000003</v>
      </c>
      <c r="H124" s="52">
        <f t="shared" si="33"/>
        <v>403.64000000000004</v>
      </c>
      <c r="I124" s="57">
        <f t="shared" si="34"/>
        <v>807.28</v>
      </c>
    </row>
    <row r="125" spans="1:9" ht="43.5">
      <c r="A125" s="14" t="s">
        <v>380</v>
      </c>
      <c r="B125" s="61" t="s">
        <v>68</v>
      </c>
      <c r="C125" s="61">
        <v>86902</v>
      </c>
      <c r="D125" s="5" t="s">
        <v>141</v>
      </c>
      <c r="E125" s="52" t="s">
        <v>139</v>
      </c>
      <c r="F125" s="52">
        <f>'MEM CALCULO'!I758</f>
        <v>4</v>
      </c>
      <c r="G125" s="52">
        <v>351.17</v>
      </c>
      <c r="H125" s="52">
        <f t="shared" si="33"/>
        <v>438.96000000000004</v>
      </c>
      <c r="I125" s="57">
        <f t="shared" si="34"/>
        <v>1755.84</v>
      </c>
    </row>
    <row r="126" spans="1:9" ht="29">
      <c r="A126" s="14" t="s">
        <v>381</v>
      </c>
      <c r="B126" s="61" t="s">
        <v>68</v>
      </c>
      <c r="C126" s="61">
        <v>86906</v>
      </c>
      <c r="D126" s="5" t="s">
        <v>142</v>
      </c>
      <c r="E126" s="52" t="s">
        <v>139</v>
      </c>
      <c r="F126" s="52">
        <f>'MEM CALCULO'!I765</f>
        <v>4</v>
      </c>
      <c r="G126" s="52">
        <v>65.94</v>
      </c>
      <c r="H126" s="52">
        <f t="shared" si="33"/>
        <v>82.429999999999993</v>
      </c>
      <c r="I126" s="57">
        <f t="shared" si="34"/>
        <v>329.72</v>
      </c>
    </row>
    <row r="127" spans="1:9" ht="43.5">
      <c r="A127" s="14" t="s">
        <v>382</v>
      </c>
      <c r="B127" s="61" t="s">
        <v>68</v>
      </c>
      <c r="C127" s="61">
        <v>86879</v>
      </c>
      <c r="D127" s="5" t="s">
        <v>144</v>
      </c>
      <c r="E127" s="52" t="s">
        <v>139</v>
      </c>
      <c r="F127" s="52">
        <f>'MEM CALCULO'!I772</f>
        <v>4</v>
      </c>
      <c r="G127" s="52">
        <v>13.32</v>
      </c>
      <c r="H127" s="52">
        <f t="shared" si="33"/>
        <v>16.649999999999999</v>
      </c>
      <c r="I127" s="57">
        <f t="shared" si="34"/>
        <v>66.599999999999994</v>
      </c>
    </row>
    <row r="128" spans="1:9" ht="29">
      <c r="A128" s="14" t="s">
        <v>389</v>
      </c>
      <c r="B128" s="61" t="s">
        <v>68</v>
      </c>
      <c r="C128" s="61">
        <v>86883</v>
      </c>
      <c r="D128" s="5" t="s">
        <v>143</v>
      </c>
      <c r="E128" s="52" t="s">
        <v>139</v>
      </c>
      <c r="F128" s="52">
        <f>'MEM CALCULO'!I778</f>
        <v>4</v>
      </c>
      <c r="G128" s="52">
        <v>17.52</v>
      </c>
      <c r="H128" s="52">
        <f t="shared" ref="H128:H135" si="35">ROUND(G128*$I$8,2)+G128</f>
        <v>21.9</v>
      </c>
      <c r="I128" s="57">
        <f t="shared" si="34"/>
        <v>87.6</v>
      </c>
    </row>
    <row r="129" spans="1:9" ht="58">
      <c r="A129" s="14" t="s">
        <v>390</v>
      </c>
      <c r="B129" s="61" t="s">
        <v>68</v>
      </c>
      <c r="C129" s="61">
        <v>86919</v>
      </c>
      <c r="D129" s="5" t="s">
        <v>140</v>
      </c>
      <c r="E129" s="52" t="s">
        <v>139</v>
      </c>
      <c r="F129" s="52">
        <f>'MEM CALCULO'!I781</f>
        <v>2</v>
      </c>
      <c r="G129" s="52">
        <v>961.97</v>
      </c>
      <c r="H129" s="52">
        <f t="shared" si="35"/>
        <v>1202.46</v>
      </c>
      <c r="I129" s="57">
        <f t="shared" si="28"/>
        <v>2404.92</v>
      </c>
    </row>
    <row r="130" spans="1:9" ht="29">
      <c r="A130" s="14" t="s">
        <v>391</v>
      </c>
      <c r="B130" s="61" t="s">
        <v>68</v>
      </c>
      <c r="C130" s="61">
        <v>86888</v>
      </c>
      <c r="D130" s="5" t="s">
        <v>145</v>
      </c>
      <c r="E130" s="52" t="s">
        <v>139</v>
      </c>
      <c r="F130" s="52">
        <f>'MEM CALCULO'!I789</f>
        <v>4</v>
      </c>
      <c r="G130" s="52">
        <v>536.25</v>
      </c>
      <c r="H130" s="52">
        <f t="shared" si="35"/>
        <v>670.31</v>
      </c>
      <c r="I130" s="57">
        <f t="shared" si="28"/>
        <v>2681.24</v>
      </c>
    </row>
    <row r="131" spans="1:9" ht="29">
      <c r="A131" s="14" t="s">
        <v>394</v>
      </c>
      <c r="B131" s="61" t="s">
        <v>68</v>
      </c>
      <c r="C131" s="61">
        <v>86885</v>
      </c>
      <c r="D131" s="5" t="s">
        <v>156</v>
      </c>
      <c r="E131" s="52" t="s">
        <v>139</v>
      </c>
      <c r="F131" s="52">
        <f>'MEM CALCULO'!I796</f>
        <v>4</v>
      </c>
      <c r="G131" s="52">
        <v>16.91</v>
      </c>
      <c r="H131" s="52">
        <f t="shared" si="35"/>
        <v>21.14</v>
      </c>
      <c r="I131" s="57">
        <f t="shared" si="28"/>
        <v>84.56</v>
      </c>
    </row>
    <row r="132" spans="1:9" ht="29">
      <c r="A132" s="14" t="s">
        <v>395</v>
      </c>
      <c r="B132" s="61" t="s">
        <v>68</v>
      </c>
      <c r="C132" s="61">
        <v>95542</v>
      </c>
      <c r="D132" s="5" t="s">
        <v>146</v>
      </c>
      <c r="E132" s="52" t="s">
        <v>139</v>
      </c>
      <c r="F132" s="52">
        <f>'MEM CALCULO'!I805</f>
        <v>6</v>
      </c>
      <c r="G132" s="52">
        <v>51.97</v>
      </c>
      <c r="H132" s="52">
        <f t="shared" si="35"/>
        <v>64.959999999999994</v>
      </c>
      <c r="I132" s="57">
        <f t="shared" si="28"/>
        <v>389.76</v>
      </c>
    </row>
    <row r="133" spans="1:9" ht="29">
      <c r="A133" s="14" t="s">
        <v>396</v>
      </c>
      <c r="B133" s="61" t="s">
        <v>68</v>
      </c>
      <c r="C133" s="61">
        <v>95544</v>
      </c>
      <c r="D133" s="5" t="s">
        <v>147</v>
      </c>
      <c r="E133" s="52" t="s">
        <v>139</v>
      </c>
      <c r="F133" s="52">
        <f>'MEM CALCULO'!I814</f>
        <v>6</v>
      </c>
      <c r="G133" s="52">
        <v>64.08</v>
      </c>
      <c r="H133" s="52">
        <f t="shared" si="35"/>
        <v>80.099999999999994</v>
      </c>
      <c r="I133" s="57">
        <f t="shared" si="28"/>
        <v>480.6</v>
      </c>
    </row>
    <row r="134" spans="1:9" ht="29">
      <c r="A134" s="14" t="s">
        <v>397</v>
      </c>
      <c r="B134" s="61" t="s">
        <v>68</v>
      </c>
      <c r="C134" s="61">
        <v>95545</v>
      </c>
      <c r="D134" s="5" t="s">
        <v>148</v>
      </c>
      <c r="E134" s="52" t="s">
        <v>139</v>
      </c>
      <c r="F134" s="52">
        <f>'MEM CALCULO'!I823</f>
        <v>6</v>
      </c>
      <c r="G134" s="52">
        <v>92.79</v>
      </c>
      <c r="H134" s="52">
        <f t="shared" si="35"/>
        <v>115.99000000000001</v>
      </c>
      <c r="I134" s="57">
        <f t="shared" si="28"/>
        <v>695.94</v>
      </c>
    </row>
    <row r="135" spans="1:9" ht="43.5">
      <c r="A135" s="14" t="s">
        <v>445</v>
      </c>
      <c r="B135" s="61" t="s">
        <v>314</v>
      </c>
      <c r="C135" s="111" t="s">
        <v>444</v>
      </c>
      <c r="D135" s="98" t="s">
        <v>446</v>
      </c>
      <c r="E135" s="52" t="s">
        <v>91</v>
      </c>
      <c r="F135" s="52">
        <f>'MEM CALCULO'!I828</f>
        <v>12.11</v>
      </c>
      <c r="G135" s="52">
        <v>133.61000000000001</v>
      </c>
      <c r="H135" s="52">
        <f t="shared" si="35"/>
        <v>167.01000000000002</v>
      </c>
      <c r="I135" s="57">
        <f t="shared" si="28"/>
        <v>2022.49</v>
      </c>
    </row>
    <row r="136" spans="1:9">
      <c r="A136" s="13">
        <v>14</v>
      </c>
      <c r="B136" s="60"/>
      <c r="C136" s="63"/>
      <c r="D136" s="6" t="s">
        <v>24</v>
      </c>
      <c r="E136" s="54"/>
      <c r="F136" s="51"/>
      <c r="G136" s="51"/>
      <c r="H136" s="51"/>
      <c r="I136" s="56">
        <f>SUM(I137:I143)</f>
        <v>52446.829999999994</v>
      </c>
    </row>
    <row r="137" spans="1:9" ht="29">
      <c r="A137" s="14" t="s">
        <v>244</v>
      </c>
      <c r="B137" s="61" t="s">
        <v>68</v>
      </c>
      <c r="C137" s="61">
        <v>88484</v>
      </c>
      <c r="D137" s="5" t="s">
        <v>125</v>
      </c>
      <c r="E137" s="52" t="s">
        <v>66</v>
      </c>
      <c r="F137" s="52">
        <f>'MEM CALCULO'!I846</f>
        <v>305.77</v>
      </c>
      <c r="G137" s="52">
        <v>5.97</v>
      </c>
      <c r="H137" s="52">
        <f t="shared" ref="H137:H143" si="36">ROUND(G137*$I$8,2)+G137</f>
        <v>7.46</v>
      </c>
      <c r="I137" s="57">
        <f t="shared" ref="I137:I143" si="37">ROUND(H137*F137,2)</f>
        <v>2281.04</v>
      </c>
    </row>
    <row r="138" spans="1:9" ht="29">
      <c r="A138" s="14" t="s">
        <v>245</v>
      </c>
      <c r="B138" s="61" t="s">
        <v>68</v>
      </c>
      <c r="C138" s="61">
        <v>88485</v>
      </c>
      <c r="D138" s="5" t="s">
        <v>126</v>
      </c>
      <c r="E138" s="52" t="s">
        <v>66</v>
      </c>
      <c r="F138" s="52">
        <f>'MEM CALCULO'!I876</f>
        <v>1725.8999999999999</v>
      </c>
      <c r="G138" s="52">
        <v>4.8600000000000003</v>
      </c>
      <c r="H138" s="52">
        <f t="shared" si="36"/>
        <v>6.08</v>
      </c>
      <c r="I138" s="57">
        <f t="shared" si="37"/>
        <v>10493.47</v>
      </c>
    </row>
    <row r="139" spans="1:9" ht="29">
      <c r="A139" s="14" t="s">
        <v>246</v>
      </c>
      <c r="B139" s="61" t="s">
        <v>68</v>
      </c>
      <c r="C139" s="61">
        <v>88488</v>
      </c>
      <c r="D139" s="5" t="s">
        <v>127</v>
      </c>
      <c r="E139" s="52" t="s">
        <v>66</v>
      </c>
      <c r="F139" s="52">
        <f>'MEM CALCULO'!I893</f>
        <v>305.77</v>
      </c>
      <c r="G139" s="52">
        <v>16.29</v>
      </c>
      <c r="H139" s="52">
        <f t="shared" si="36"/>
        <v>20.36</v>
      </c>
      <c r="I139" s="57">
        <f t="shared" si="37"/>
        <v>6225.48</v>
      </c>
    </row>
    <row r="140" spans="1:9" ht="29">
      <c r="A140" s="14" t="s">
        <v>247</v>
      </c>
      <c r="B140" s="61" t="s">
        <v>68</v>
      </c>
      <c r="C140" s="61">
        <v>88489</v>
      </c>
      <c r="D140" s="5" t="s">
        <v>128</v>
      </c>
      <c r="E140" s="52" t="s">
        <v>66</v>
      </c>
      <c r="F140" s="52">
        <f>'MEM CALCULO'!I923</f>
        <v>1725.8999999999999</v>
      </c>
      <c r="G140" s="52">
        <v>13.6</v>
      </c>
      <c r="H140" s="52">
        <f t="shared" si="36"/>
        <v>17</v>
      </c>
      <c r="I140" s="57">
        <f t="shared" si="37"/>
        <v>29340.3</v>
      </c>
    </row>
    <row r="141" spans="1:9" ht="29">
      <c r="A141" s="14" t="s">
        <v>248</v>
      </c>
      <c r="B141" s="61" t="s">
        <v>68</v>
      </c>
      <c r="C141" s="61">
        <v>102218</v>
      </c>
      <c r="D141" s="5" t="s">
        <v>155</v>
      </c>
      <c r="E141" s="52" t="s">
        <v>66</v>
      </c>
      <c r="F141" s="52">
        <f>'MEM CALCULO'!I927</f>
        <v>94.08</v>
      </c>
      <c r="G141" s="52">
        <v>19.23</v>
      </c>
      <c r="H141" s="52">
        <f t="shared" si="36"/>
        <v>24.04</v>
      </c>
      <c r="I141" s="57">
        <f t="shared" si="37"/>
        <v>2261.6799999999998</v>
      </c>
    </row>
    <row r="142" spans="1:9" ht="43.5">
      <c r="A142" s="14" t="s">
        <v>249</v>
      </c>
      <c r="B142" s="61" t="s">
        <v>68</v>
      </c>
      <c r="C142" s="62">
        <v>100754</v>
      </c>
      <c r="D142" s="5" t="s">
        <v>484</v>
      </c>
      <c r="E142" s="53" t="s">
        <v>66</v>
      </c>
      <c r="F142" s="52">
        <f>'MEM CALCULO'!I932</f>
        <v>11.76</v>
      </c>
      <c r="G142" s="52">
        <v>34.42</v>
      </c>
      <c r="H142" s="52">
        <f t="shared" si="36"/>
        <v>43.03</v>
      </c>
      <c r="I142" s="57">
        <f t="shared" si="37"/>
        <v>506.03</v>
      </c>
    </row>
    <row r="143" spans="1:9" ht="29">
      <c r="A143" s="14" t="s">
        <v>485</v>
      </c>
      <c r="B143" s="61" t="s">
        <v>68</v>
      </c>
      <c r="C143" s="62">
        <v>102491</v>
      </c>
      <c r="D143" s="5" t="s">
        <v>486</v>
      </c>
      <c r="E143" s="53" t="s">
        <v>66</v>
      </c>
      <c r="F143" s="52">
        <f>'MEM CALCULO'!I937</f>
        <v>47.141999999999996</v>
      </c>
      <c r="G143" s="52">
        <v>22.72</v>
      </c>
      <c r="H143" s="52">
        <f t="shared" si="36"/>
        <v>28.4</v>
      </c>
      <c r="I143" s="57">
        <f t="shared" si="37"/>
        <v>1338.83</v>
      </c>
    </row>
    <row r="144" spans="1:9">
      <c r="A144" s="13">
        <v>15</v>
      </c>
      <c r="B144" s="60"/>
      <c r="C144" s="63"/>
      <c r="D144" s="6" t="s">
        <v>255</v>
      </c>
      <c r="E144" s="54"/>
      <c r="F144" s="51"/>
      <c r="G144" s="51"/>
      <c r="H144" s="51"/>
      <c r="I144" s="56">
        <f>SUM(I145:I146)</f>
        <v>50906.45</v>
      </c>
    </row>
    <row r="145" spans="1:9" ht="130.5">
      <c r="A145" s="14" t="s">
        <v>315</v>
      </c>
      <c r="B145" s="61" t="s">
        <v>314</v>
      </c>
      <c r="C145" s="61" t="s">
        <v>313</v>
      </c>
      <c r="D145" s="5" t="s">
        <v>316</v>
      </c>
      <c r="E145" s="52" t="s">
        <v>317</v>
      </c>
      <c r="F145" s="52">
        <f>'MEM CALCULO'!I942</f>
        <v>1</v>
      </c>
      <c r="G145" s="52">
        <v>37000</v>
      </c>
      <c r="H145" s="52">
        <f>ROUND(G145*$I$8,2)+G145</f>
        <v>46250</v>
      </c>
      <c r="I145" s="57">
        <f t="shared" ref="I145:I146" si="38">ROUND(H145*F145,2)</f>
        <v>46250</v>
      </c>
    </row>
    <row r="146" spans="1:9" ht="73" thickBot="1">
      <c r="A146" s="15" t="s">
        <v>437</v>
      </c>
      <c r="B146" s="64" t="s">
        <v>314</v>
      </c>
      <c r="C146" s="64" t="s">
        <v>489</v>
      </c>
      <c r="D146" s="115" t="s">
        <v>490</v>
      </c>
      <c r="E146" s="55" t="s">
        <v>91</v>
      </c>
      <c r="F146" s="55">
        <f>'MEM CALCULO'!I946</f>
        <v>15</v>
      </c>
      <c r="G146" s="55">
        <v>248.34</v>
      </c>
      <c r="H146" s="55">
        <f>ROUND(G146*$I$8,2)+G146</f>
        <v>310.43</v>
      </c>
      <c r="I146" s="116">
        <f t="shared" si="38"/>
        <v>4656.45</v>
      </c>
    </row>
    <row r="147" spans="1:9" ht="15" thickBot="1">
      <c r="C147" s="93"/>
    </row>
    <row r="148" spans="1:9" ht="15" thickBot="1">
      <c r="H148" s="66" t="s">
        <v>52</v>
      </c>
      <c r="I148" s="67">
        <f>I144+I136+I112+I104+I99+I93+I87+I77+I69+I62+I43+I29+I24+I12+I10</f>
        <v>692268.55</v>
      </c>
    </row>
    <row r="150" spans="1:9">
      <c r="A150" s="182" t="s">
        <v>540</v>
      </c>
      <c r="B150" s="182"/>
      <c r="C150" s="182"/>
      <c r="D150" s="182"/>
    </row>
    <row r="151" spans="1:9">
      <c r="A151" s="182"/>
      <c r="B151" s="182"/>
      <c r="C151" s="182"/>
      <c r="D151" s="182"/>
    </row>
    <row r="153" spans="1:9" ht="15.75" customHeight="1">
      <c r="D153" s="188" t="s">
        <v>544</v>
      </c>
    </row>
    <row r="154" spans="1:9">
      <c r="D154" s="1" t="s">
        <v>545</v>
      </c>
    </row>
    <row r="155" spans="1:9">
      <c r="D155" s="1" t="s">
        <v>546</v>
      </c>
    </row>
  </sheetData>
  <mergeCells count="3">
    <mergeCell ref="B8:G8"/>
    <mergeCell ref="A5:I5"/>
    <mergeCell ref="B7:G7"/>
  </mergeCells>
  <phoneticPr fontId="19" type="noConversion"/>
  <printOptions horizontalCentered="1"/>
  <pageMargins left="0.11811023622047245" right="0.11811023622047245" top="0.39370078740157483" bottom="0.39370078740157483" header="0.31496062992125984" footer="0.31496062992125984"/>
  <pageSetup paperSize="9" scale="90" orientation="landscape" r:id="rId1"/>
  <ignoredErrors>
    <ignoredError sqref="I27 I66 I32 I36 I59:I61 I79 I129:I130 I117 I102:I103 I25 I68 I73:I74 I20:I21 I100 I85:I86 I145:I146 I134 I107:I111 I13:I18 I141 I63 I70:I71 I88:I92 I94:I96 I105 I113" formula="1"/>
  </ignoredErrors>
  <drawing r:id="rId2"/>
</worksheet>
</file>

<file path=xl/worksheets/sheet3.xml><?xml version="1.0" encoding="utf-8"?>
<worksheet xmlns="http://schemas.openxmlformats.org/spreadsheetml/2006/main" xmlns:r="http://schemas.openxmlformats.org/officeDocument/2006/relationships">
  <dimension ref="A4:L36"/>
  <sheetViews>
    <sheetView showGridLines="0" topLeftCell="H1" workbookViewId="0">
      <selection activeCell="I34" sqref="I34"/>
    </sheetView>
  </sheetViews>
  <sheetFormatPr defaultRowHeight="14.5"/>
  <cols>
    <col min="1" max="4" width="5.7265625" style="17" hidden="1" customWidth="1"/>
    <col min="5" max="5" width="11.26953125" style="17" hidden="1" customWidth="1"/>
    <col min="6" max="6" width="11.453125" style="17" hidden="1" customWidth="1"/>
    <col min="7" max="7" width="11.81640625" style="17" hidden="1" customWidth="1"/>
    <col min="8" max="8" width="28" style="17" customWidth="1"/>
    <col min="9" max="9" width="37.1796875" style="17" customWidth="1"/>
    <col min="10" max="10" width="18.81640625" style="17" customWidth="1"/>
    <col min="11" max="11" width="40.54296875" style="17" customWidth="1"/>
    <col min="12" max="12" width="10.7265625" style="17" customWidth="1"/>
    <col min="244" max="250" width="0" hidden="1" customWidth="1"/>
    <col min="251" max="251" width="10.7265625" customWidth="1"/>
    <col min="252" max="252" width="3.7265625" customWidth="1"/>
    <col min="253" max="258" width="10.7265625" customWidth="1"/>
    <col min="259" max="259" width="12.81640625" customWidth="1"/>
    <col min="260" max="262" width="10.7265625" customWidth="1"/>
    <col min="500" max="506" width="0" hidden="1" customWidth="1"/>
    <col min="507" max="507" width="10.7265625" customWidth="1"/>
    <col min="508" max="508" width="3.7265625" customWidth="1"/>
    <col min="509" max="514" width="10.7265625" customWidth="1"/>
    <col min="515" max="515" width="12.81640625" customWidth="1"/>
    <col min="516" max="518" width="10.7265625" customWidth="1"/>
    <col min="756" max="762" width="0" hidden="1" customWidth="1"/>
    <col min="763" max="763" width="10.7265625" customWidth="1"/>
    <col min="764" max="764" width="3.7265625" customWidth="1"/>
    <col min="765" max="770" width="10.7265625" customWidth="1"/>
    <col min="771" max="771" width="12.81640625" customWidth="1"/>
    <col min="772" max="774" width="10.7265625" customWidth="1"/>
    <col min="1012" max="1018" width="0" hidden="1" customWidth="1"/>
    <col min="1019" max="1019" width="10.7265625" customWidth="1"/>
    <col min="1020" max="1020" width="3.7265625" customWidth="1"/>
    <col min="1021" max="1026" width="10.7265625" customWidth="1"/>
    <col min="1027" max="1027" width="12.81640625" customWidth="1"/>
    <col min="1028" max="1030" width="10.7265625" customWidth="1"/>
    <col min="1268" max="1274" width="0" hidden="1" customWidth="1"/>
    <col min="1275" max="1275" width="10.7265625" customWidth="1"/>
    <col min="1276" max="1276" width="3.7265625" customWidth="1"/>
    <col min="1277" max="1282" width="10.7265625" customWidth="1"/>
    <col min="1283" max="1283" width="12.81640625" customWidth="1"/>
    <col min="1284" max="1286" width="10.7265625" customWidth="1"/>
    <col min="1524" max="1530" width="0" hidden="1" customWidth="1"/>
    <col min="1531" max="1531" width="10.7265625" customWidth="1"/>
    <col min="1532" max="1532" width="3.7265625" customWidth="1"/>
    <col min="1533" max="1538" width="10.7265625" customWidth="1"/>
    <col min="1539" max="1539" width="12.81640625" customWidth="1"/>
    <col min="1540" max="1542" width="10.7265625" customWidth="1"/>
    <col min="1780" max="1786" width="0" hidden="1" customWidth="1"/>
    <col min="1787" max="1787" width="10.7265625" customWidth="1"/>
    <col min="1788" max="1788" width="3.7265625" customWidth="1"/>
    <col min="1789" max="1794" width="10.7265625" customWidth="1"/>
    <col min="1795" max="1795" width="12.81640625" customWidth="1"/>
    <col min="1796" max="1798" width="10.7265625" customWidth="1"/>
    <col min="2036" max="2042" width="0" hidden="1" customWidth="1"/>
    <col min="2043" max="2043" width="10.7265625" customWidth="1"/>
    <col min="2044" max="2044" width="3.7265625" customWidth="1"/>
    <col min="2045" max="2050" width="10.7265625" customWidth="1"/>
    <col min="2051" max="2051" width="12.81640625" customWidth="1"/>
    <col min="2052" max="2054" width="10.7265625" customWidth="1"/>
    <col min="2292" max="2298" width="0" hidden="1" customWidth="1"/>
    <col min="2299" max="2299" width="10.7265625" customWidth="1"/>
    <col min="2300" max="2300" width="3.7265625" customWidth="1"/>
    <col min="2301" max="2306" width="10.7265625" customWidth="1"/>
    <col min="2307" max="2307" width="12.81640625" customWidth="1"/>
    <col min="2308" max="2310" width="10.7265625" customWidth="1"/>
    <col min="2548" max="2554" width="0" hidden="1" customWidth="1"/>
    <col min="2555" max="2555" width="10.7265625" customWidth="1"/>
    <col min="2556" max="2556" width="3.7265625" customWidth="1"/>
    <col min="2557" max="2562" width="10.7265625" customWidth="1"/>
    <col min="2563" max="2563" width="12.81640625" customWidth="1"/>
    <col min="2564" max="2566" width="10.7265625" customWidth="1"/>
    <col min="2804" max="2810" width="0" hidden="1" customWidth="1"/>
    <col min="2811" max="2811" width="10.7265625" customWidth="1"/>
    <col min="2812" max="2812" width="3.7265625" customWidth="1"/>
    <col min="2813" max="2818" width="10.7265625" customWidth="1"/>
    <col min="2819" max="2819" width="12.81640625" customWidth="1"/>
    <col min="2820" max="2822" width="10.7265625" customWidth="1"/>
    <col min="3060" max="3066" width="0" hidden="1" customWidth="1"/>
    <col min="3067" max="3067" width="10.7265625" customWidth="1"/>
    <col min="3068" max="3068" width="3.7265625" customWidth="1"/>
    <col min="3069" max="3074" width="10.7265625" customWidth="1"/>
    <col min="3075" max="3075" width="12.81640625" customWidth="1"/>
    <col min="3076" max="3078" width="10.7265625" customWidth="1"/>
    <col min="3316" max="3322" width="0" hidden="1" customWidth="1"/>
    <col min="3323" max="3323" width="10.7265625" customWidth="1"/>
    <col min="3324" max="3324" width="3.7265625" customWidth="1"/>
    <col min="3325" max="3330" width="10.7265625" customWidth="1"/>
    <col min="3331" max="3331" width="12.81640625" customWidth="1"/>
    <col min="3332" max="3334" width="10.7265625" customWidth="1"/>
    <col min="3572" max="3578" width="0" hidden="1" customWidth="1"/>
    <col min="3579" max="3579" width="10.7265625" customWidth="1"/>
    <col min="3580" max="3580" width="3.7265625" customWidth="1"/>
    <col min="3581" max="3586" width="10.7265625" customWidth="1"/>
    <col min="3587" max="3587" width="12.81640625" customWidth="1"/>
    <col min="3588" max="3590" width="10.7265625" customWidth="1"/>
    <col min="3828" max="3834" width="0" hidden="1" customWidth="1"/>
    <col min="3835" max="3835" width="10.7265625" customWidth="1"/>
    <col min="3836" max="3836" width="3.7265625" customWidth="1"/>
    <col min="3837" max="3842" width="10.7265625" customWidth="1"/>
    <col min="3843" max="3843" width="12.81640625" customWidth="1"/>
    <col min="3844" max="3846" width="10.7265625" customWidth="1"/>
    <col min="4084" max="4090" width="0" hidden="1" customWidth="1"/>
    <col min="4091" max="4091" width="10.7265625" customWidth="1"/>
    <col min="4092" max="4092" width="3.7265625" customWidth="1"/>
    <col min="4093" max="4098" width="10.7265625" customWidth="1"/>
    <col min="4099" max="4099" width="12.81640625" customWidth="1"/>
    <col min="4100" max="4102" width="10.7265625" customWidth="1"/>
    <col min="4340" max="4346" width="0" hidden="1" customWidth="1"/>
    <col min="4347" max="4347" width="10.7265625" customWidth="1"/>
    <col min="4348" max="4348" width="3.7265625" customWidth="1"/>
    <col min="4349" max="4354" width="10.7265625" customWidth="1"/>
    <col min="4355" max="4355" width="12.81640625" customWidth="1"/>
    <col min="4356" max="4358" width="10.7265625" customWidth="1"/>
    <col min="4596" max="4602" width="0" hidden="1" customWidth="1"/>
    <col min="4603" max="4603" width="10.7265625" customWidth="1"/>
    <col min="4604" max="4604" width="3.7265625" customWidth="1"/>
    <col min="4605" max="4610" width="10.7265625" customWidth="1"/>
    <col min="4611" max="4611" width="12.81640625" customWidth="1"/>
    <col min="4612" max="4614" width="10.7265625" customWidth="1"/>
    <col min="4852" max="4858" width="0" hidden="1" customWidth="1"/>
    <col min="4859" max="4859" width="10.7265625" customWidth="1"/>
    <col min="4860" max="4860" width="3.7265625" customWidth="1"/>
    <col min="4861" max="4866" width="10.7265625" customWidth="1"/>
    <col min="4867" max="4867" width="12.81640625" customWidth="1"/>
    <col min="4868" max="4870" width="10.7265625" customWidth="1"/>
    <col min="5108" max="5114" width="0" hidden="1" customWidth="1"/>
    <col min="5115" max="5115" width="10.7265625" customWidth="1"/>
    <col min="5116" max="5116" width="3.7265625" customWidth="1"/>
    <col min="5117" max="5122" width="10.7265625" customWidth="1"/>
    <col min="5123" max="5123" width="12.81640625" customWidth="1"/>
    <col min="5124" max="5126" width="10.7265625" customWidth="1"/>
    <col min="5364" max="5370" width="0" hidden="1" customWidth="1"/>
    <col min="5371" max="5371" width="10.7265625" customWidth="1"/>
    <col min="5372" max="5372" width="3.7265625" customWidth="1"/>
    <col min="5373" max="5378" width="10.7265625" customWidth="1"/>
    <col min="5379" max="5379" width="12.81640625" customWidth="1"/>
    <col min="5380" max="5382" width="10.7265625" customWidth="1"/>
    <col min="5620" max="5626" width="0" hidden="1" customWidth="1"/>
    <col min="5627" max="5627" width="10.7265625" customWidth="1"/>
    <col min="5628" max="5628" width="3.7265625" customWidth="1"/>
    <col min="5629" max="5634" width="10.7265625" customWidth="1"/>
    <col min="5635" max="5635" width="12.81640625" customWidth="1"/>
    <col min="5636" max="5638" width="10.7265625" customWidth="1"/>
    <col min="5876" max="5882" width="0" hidden="1" customWidth="1"/>
    <col min="5883" max="5883" width="10.7265625" customWidth="1"/>
    <col min="5884" max="5884" width="3.7265625" customWidth="1"/>
    <col min="5885" max="5890" width="10.7265625" customWidth="1"/>
    <col min="5891" max="5891" width="12.81640625" customWidth="1"/>
    <col min="5892" max="5894" width="10.7265625" customWidth="1"/>
    <col min="6132" max="6138" width="0" hidden="1" customWidth="1"/>
    <col min="6139" max="6139" width="10.7265625" customWidth="1"/>
    <col min="6140" max="6140" width="3.7265625" customWidth="1"/>
    <col min="6141" max="6146" width="10.7265625" customWidth="1"/>
    <col min="6147" max="6147" width="12.81640625" customWidth="1"/>
    <col min="6148" max="6150" width="10.7265625" customWidth="1"/>
    <col min="6388" max="6394" width="0" hidden="1" customWidth="1"/>
    <col min="6395" max="6395" width="10.7265625" customWidth="1"/>
    <col min="6396" max="6396" width="3.7265625" customWidth="1"/>
    <col min="6397" max="6402" width="10.7265625" customWidth="1"/>
    <col min="6403" max="6403" width="12.81640625" customWidth="1"/>
    <col min="6404" max="6406" width="10.7265625" customWidth="1"/>
    <col min="6644" max="6650" width="0" hidden="1" customWidth="1"/>
    <col min="6651" max="6651" width="10.7265625" customWidth="1"/>
    <col min="6652" max="6652" width="3.7265625" customWidth="1"/>
    <col min="6653" max="6658" width="10.7265625" customWidth="1"/>
    <col min="6659" max="6659" width="12.81640625" customWidth="1"/>
    <col min="6660" max="6662" width="10.7265625" customWidth="1"/>
    <col min="6900" max="6906" width="0" hidden="1" customWidth="1"/>
    <col min="6907" max="6907" width="10.7265625" customWidth="1"/>
    <col min="6908" max="6908" width="3.7265625" customWidth="1"/>
    <col min="6909" max="6914" width="10.7265625" customWidth="1"/>
    <col min="6915" max="6915" width="12.81640625" customWidth="1"/>
    <col min="6916" max="6918" width="10.7265625" customWidth="1"/>
    <col min="7156" max="7162" width="0" hidden="1" customWidth="1"/>
    <col min="7163" max="7163" width="10.7265625" customWidth="1"/>
    <col min="7164" max="7164" width="3.7265625" customWidth="1"/>
    <col min="7165" max="7170" width="10.7265625" customWidth="1"/>
    <col min="7171" max="7171" width="12.81640625" customWidth="1"/>
    <col min="7172" max="7174" width="10.7265625" customWidth="1"/>
    <col min="7412" max="7418" width="0" hidden="1" customWidth="1"/>
    <col min="7419" max="7419" width="10.7265625" customWidth="1"/>
    <col min="7420" max="7420" width="3.7265625" customWidth="1"/>
    <col min="7421" max="7426" width="10.7265625" customWidth="1"/>
    <col min="7427" max="7427" width="12.81640625" customWidth="1"/>
    <col min="7428" max="7430" width="10.7265625" customWidth="1"/>
    <col min="7668" max="7674" width="0" hidden="1" customWidth="1"/>
    <col min="7675" max="7675" width="10.7265625" customWidth="1"/>
    <col min="7676" max="7676" width="3.7265625" customWidth="1"/>
    <col min="7677" max="7682" width="10.7265625" customWidth="1"/>
    <col min="7683" max="7683" width="12.81640625" customWidth="1"/>
    <col min="7684" max="7686" width="10.7265625" customWidth="1"/>
    <col min="7924" max="7930" width="0" hidden="1" customWidth="1"/>
    <col min="7931" max="7931" width="10.7265625" customWidth="1"/>
    <col min="7932" max="7932" width="3.7265625" customWidth="1"/>
    <col min="7933" max="7938" width="10.7265625" customWidth="1"/>
    <col min="7939" max="7939" width="12.81640625" customWidth="1"/>
    <col min="7940" max="7942" width="10.7265625" customWidth="1"/>
    <col min="8180" max="8186" width="0" hidden="1" customWidth="1"/>
    <col min="8187" max="8187" width="10.7265625" customWidth="1"/>
    <col min="8188" max="8188" width="3.7265625" customWidth="1"/>
    <col min="8189" max="8194" width="10.7265625" customWidth="1"/>
    <col min="8195" max="8195" width="12.81640625" customWidth="1"/>
    <col min="8196" max="8198" width="10.7265625" customWidth="1"/>
    <col min="8436" max="8442" width="0" hidden="1" customWidth="1"/>
    <col min="8443" max="8443" width="10.7265625" customWidth="1"/>
    <col min="8444" max="8444" width="3.7265625" customWidth="1"/>
    <col min="8445" max="8450" width="10.7265625" customWidth="1"/>
    <col min="8451" max="8451" width="12.81640625" customWidth="1"/>
    <col min="8452" max="8454" width="10.7265625" customWidth="1"/>
    <col min="8692" max="8698" width="0" hidden="1" customWidth="1"/>
    <col min="8699" max="8699" width="10.7265625" customWidth="1"/>
    <col min="8700" max="8700" width="3.7265625" customWidth="1"/>
    <col min="8701" max="8706" width="10.7265625" customWidth="1"/>
    <col min="8707" max="8707" width="12.81640625" customWidth="1"/>
    <col min="8708" max="8710" width="10.7265625" customWidth="1"/>
    <col min="8948" max="8954" width="0" hidden="1" customWidth="1"/>
    <col min="8955" max="8955" width="10.7265625" customWidth="1"/>
    <col min="8956" max="8956" width="3.7265625" customWidth="1"/>
    <col min="8957" max="8962" width="10.7265625" customWidth="1"/>
    <col min="8963" max="8963" width="12.81640625" customWidth="1"/>
    <col min="8964" max="8966" width="10.7265625" customWidth="1"/>
    <col min="9204" max="9210" width="0" hidden="1" customWidth="1"/>
    <col min="9211" max="9211" width="10.7265625" customWidth="1"/>
    <col min="9212" max="9212" width="3.7265625" customWidth="1"/>
    <col min="9213" max="9218" width="10.7265625" customWidth="1"/>
    <col min="9219" max="9219" width="12.81640625" customWidth="1"/>
    <col min="9220" max="9222" width="10.7265625" customWidth="1"/>
    <col min="9460" max="9466" width="0" hidden="1" customWidth="1"/>
    <col min="9467" max="9467" width="10.7265625" customWidth="1"/>
    <col min="9468" max="9468" width="3.7265625" customWidth="1"/>
    <col min="9469" max="9474" width="10.7265625" customWidth="1"/>
    <col min="9475" max="9475" width="12.81640625" customWidth="1"/>
    <col min="9476" max="9478" width="10.7265625" customWidth="1"/>
    <col min="9716" max="9722" width="0" hidden="1" customWidth="1"/>
    <col min="9723" max="9723" width="10.7265625" customWidth="1"/>
    <col min="9724" max="9724" width="3.7265625" customWidth="1"/>
    <col min="9725" max="9730" width="10.7265625" customWidth="1"/>
    <col min="9731" max="9731" width="12.81640625" customWidth="1"/>
    <col min="9732" max="9734" width="10.7265625" customWidth="1"/>
    <col min="9972" max="9978" width="0" hidden="1" customWidth="1"/>
    <col min="9979" max="9979" width="10.7265625" customWidth="1"/>
    <col min="9980" max="9980" width="3.7265625" customWidth="1"/>
    <col min="9981" max="9986" width="10.7265625" customWidth="1"/>
    <col min="9987" max="9987" width="12.81640625" customWidth="1"/>
    <col min="9988" max="9990" width="10.7265625" customWidth="1"/>
    <col min="10228" max="10234" width="0" hidden="1" customWidth="1"/>
    <col min="10235" max="10235" width="10.7265625" customWidth="1"/>
    <col min="10236" max="10236" width="3.7265625" customWidth="1"/>
    <col min="10237" max="10242" width="10.7265625" customWidth="1"/>
    <col min="10243" max="10243" width="12.81640625" customWidth="1"/>
    <col min="10244" max="10246" width="10.7265625" customWidth="1"/>
    <col min="10484" max="10490" width="0" hidden="1" customWidth="1"/>
    <col min="10491" max="10491" width="10.7265625" customWidth="1"/>
    <col min="10492" max="10492" width="3.7265625" customWidth="1"/>
    <col min="10493" max="10498" width="10.7265625" customWidth="1"/>
    <col min="10499" max="10499" width="12.81640625" customWidth="1"/>
    <col min="10500" max="10502" width="10.7265625" customWidth="1"/>
    <col min="10740" max="10746" width="0" hidden="1" customWidth="1"/>
    <col min="10747" max="10747" width="10.7265625" customWidth="1"/>
    <col min="10748" max="10748" width="3.7265625" customWidth="1"/>
    <col min="10749" max="10754" width="10.7265625" customWidth="1"/>
    <col min="10755" max="10755" width="12.81640625" customWidth="1"/>
    <col min="10756" max="10758" width="10.7265625" customWidth="1"/>
    <col min="10996" max="11002" width="0" hidden="1" customWidth="1"/>
    <col min="11003" max="11003" width="10.7265625" customWidth="1"/>
    <col min="11004" max="11004" width="3.7265625" customWidth="1"/>
    <col min="11005" max="11010" width="10.7265625" customWidth="1"/>
    <col min="11011" max="11011" width="12.81640625" customWidth="1"/>
    <col min="11012" max="11014" width="10.7265625" customWidth="1"/>
    <col min="11252" max="11258" width="0" hidden="1" customWidth="1"/>
    <col min="11259" max="11259" width="10.7265625" customWidth="1"/>
    <col min="11260" max="11260" width="3.7265625" customWidth="1"/>
    <col min="11261" max="11266" width="10.7265625" customWidth="1"/>
    <col min="11267" max="11267" width="12.81640625" customWidth="1"/>
    <col min="11268" max="11270" width="10.7265625" customWidth="1"/>
    <col min="11508" max="11514" width="0" hidden="1" customWidth="1"/>
    <col min="11515" max="11515" width="10.7265625" customWidth="1"/>
    <col min="11516" max="11516" width="3.7265625" customWidth="1"/>
    <col min="11517" max="11522" width="10.7265625" customWidth="1"/>
    <col min="11523" max="11523" width="12.81640625" customWidth="1"/>
    <col min="11524" max="11526" width="10.7265625" customWidth="1"/>
    <col min="11764" max="11770" width="0" hidden="1" customWidth="1"/>
    <col min="11771" max="11771" width="10.7265625" customWidth="1"/>
    <col min="11772" max="11772" width="3.7265625" customWidth="1"/>
    <col min="11773" max="11778" width="10.7265625" customWidth="1"/>
    <col min="11779" max="11779" width="12.81640625" customWidth="1"/>
    <col min="11780" max="11782" width="10.7265625" customWidth="1"/>
    <col min="12020" max="12026" width="0" hidden="1" customWidth="1"/>
    <col min="12027" max="12027" width="10.7265625" customWidth="1"/>
    <col min="12028" max="12028" width="3.7265625" customWidth="1"/>
    <col min="12029" max="12034" width="10.7265625" customWidth="1"/>
    <col min="12035" max="12035" width="12.81640625" customWidth="1"/>
    <col min="12036" max="12038" width="10.7265625" customWidth="1"/>
    <col min="12276" max="12282" width="0" hidden="1" customWidth="1"/>
    <col min="12283" max="12283" width="10.7265625" customWidth="1"/>
    <col min="12284" max="12284" width="3.7265625" customWidth="1"/>
    <col min="12285" max="12290" width="10.7265625" customWidth="1"/>
    <col min="12291" max="12291" width="12.81640625" customWidth="1"/>
    <col min="12292" max="12294" width="10.7265625" customWidth="1"/>
    <col min="12532" max="12538" width="0" hidden="1" customWidth="1"/>
    <col min="12539" max="12539" width="10.7265625" customWidth="1"/>
    <col min="12540" max="12540" width="3.7265625" customWidth="1"/>
    <col min="12541" max="12546" width="10.7265625" customWidth="1"/>
    <col min="12547" max="12547" width="12.81640625" customWidth="1"/>
    <col min="12548" max="12550" width="10.7265625" customWidth="1"/>
    <col min="12788" max="12794" width="0" hidden="1" customWidth="1"/>
    <col min="12795" max="12795" width="10.7265625" customWidth="1"/>
    <col min="12796" max="12796" width="3.7265625" customWidth="1"/>
    <col min="12797" max="12802" width="10.7265625" customWidth="1"/>
    <col min="12803" max="12803" width="12.81640625" customWidth="1"/>
    <col min="12804" max="12806" width="10.7265625" customWidth="1"/>
    <col min="13044" max="13050" width="0" hidden="1" customWidth="1"/>
    <col min="13051" max="13051" width="10.7265625" customWidth="1"/>
    <col min="13052" max="13052" width="3.7265625" customWidth="1"/>
    <col min="13053" max="13058" width="10.7265625" customWidth="1"/>
    <col min="13059" max="13059" width="12.81640625" customWidth="1"/>
    <col min="13060" max="13062" width="10.7265625" customWidth="1"/>
    <col min="13300" max="13306" width="0" hidden="1" customWidth="1"/>
    <col min="13307" max="13307" width="10.7265625" customWidth="1"/>
    <col min="13308" max="13308" width="3.7265625" customWidth="1"/>
    <col min="13309" max="13314" width="10.7265625" customWidth="1"/>
    <col min="13315" max="13315" width="12.81640625" customWidth="1"/>
    <col min="13316" max="13318" width="10.7265625" customWidth="1"/>
    <col min="13556" max="13562" width="0" hidden="1" customWidth="1"/>
    <col min="13563" max="13563" width="10.7265625" customWidth="1"/>
    <col min="13564" max="13564" width="3.7265625" customWidth="1"/>
    <col min="13565" max="13570" width="10.7265625" customWidth="1"/>
    <col min="13571" max="13571" width="12.81640625" customWidth="1"/>
    <col min="13572" max="13574" width="10.7265625" customWidth="1"/>
    <col min="13812" max="13818" width="0" hidden="1" customWidth="1"/>
    <col min="13819" max="13819" width="10.7265625" customWidth="1"/>
    <col min="13820" max="13820" width="3.7265625" customWidth="1"/>
    <col min="13821" max="13826" width="10.7265625" customWidth="1"/>
    <col min="13827" max="13827" width="12.81640625" customWidth="1"/>
    <col min="13828" max="13830" width="10.7265625" customWidth="1"/>
    <col min="14068" max="14074" width="0" hidden="1" customWidth="1"/>
    <col min="14075" max="14075" width="10.7265625" customWidth="1"/>
    <col min="14076" max="14076" width="3.7265625" customWidth="1"/>
    <col min="14077" max="14082" width="10.7265625" customWidth="1"/>
    <col min="14083" max="14083" width="12.81640625" customWidth="1"/>
    <col min="14084" max="14086" width="10.7265625" customWidth="1"/>
    <col min="14324" max="14330" width="0" hidden="1" customWidth="1"/>
    <col min="14331" max="14331" width="10.7265625" customWidth="1"/>
    <col min="14332" max="14332" width="3.7265625" customWidth="1"/>
    <col min="14333" max="14338" width="10.7265625" customWidth="1"/>
    <col min="14339" max="14339" width="12.81640625" customWidth="1"/>
    <col min="14340" max="14342" width="10.7265625" customWidth="1"/>
    <col min="14580" max="14586" width="0" hidden="1" customWidth="1"/>
    <col min="14587" max="14587" width="10.7265625" customWidth="1"/>
    <col min="14588" max="14588" width="3.7265625" customWidth="1"/>
    <col min="14589" max="14594" width="10.7265625" customWidth="1"/>
    <col min="14595" max="14595" width="12.81640625" customWidth="1"/>
    <col min="14596" max="14598" width="10.7265625" customWidth="1"/>
    <col min="14836" max="14842" width="0" hidden="1" customWidth="1"/>
    <col min="14843" max="14843" width="10.7265625" customWidth="1"/>
    <col min="14844" max="14844" width="3.7265625" customWidth="1"/>
    <col min="14845" max="14850" width="10.7265625" customWidth="1"/>
    <col min="14851" max="14851" width="12.81640625" customWidth="1"/>
    <col min="14852" max="14854" width="10.7265625" customWidth="1"/>
    <col min="15092" max="15098" width="0" hidden="1" customWidth="1"/>
    <col min="15099" max="15099" width="10.7265625" customWidth="1"/>
    <col min="15100" max="15100" width="3.7265625" customWidth="1"/>
    <col min="15101" max="15106" width="10.7265625" customWidth="1"/>
    <col min="15107" max="15107" width="12.81640625" customWidth="1"/>
    <col min="15108" max="15110" width="10.7265625" customWidth="1"/>
    <col min="15348" max="15354" width="0" hidden="1" customWidth="1"/>
    <col min="15355" max="15355" width="10.7265625" customWidth="1"/>
    <col min="15356" max="15356" width="3.7265625" customWidth="1"/>
    <col min="15357" max="15362" width="10.7265625" customWidth="1"/>
    <col min="15363" max="15363" width="12.81640625" customWidth="1"/>
    <col min="15364" max="15366" width="10.7265625" customWidth="1"/>
    <col min="15604" max="15610" width="0" hidden="1" customWidth="1"/>
    <col min="15611" max="15611" width="10.7265625" customWidth="1"/>
    <col min="15612" max="15612" width="3.7265625" customWidth="1"/>
    <col min="15613" max="15618" width="10.7265625" customWidth="1"/>
    <col min="15619" max="15619" width="12.81640625" customWidth="1"/>
    <col min="15620" max="15622" width="10.7265625" customWidth="1"/>
    <col min="15860" max="15866" width="0" hidden="1" customWidth="1"/>
    <col min="15867" max="15867" width="10.7265625" customWidth="1"/>
    <col min="15868" max="15868" width="3.7265625" customWidth="1"/>
    <col min="15869" max="15874" width="10.7265625" customWidth="1"/>
    <col min="15875" max="15875" width="12.81640625" customWidth="1"/>
    <col min="15876" max="15878" width="10.7265625" customWidth="1"/>
    <col min="16116" max="16122" width="0" hidden="1" customWidth="1"/>
    <col min="16123" max="16123" width="10.7265625" customWidth="1"/>
    <col min="16124" max="16124" width="3.7265625" customWidth="1"/>
    <col min="16125" max="16130" width="10.7265625" customWidth="1"/>
    <col min="16131" max="16131" width="12.81640625" customWidth="1"/>
    <col min="16132" max="16134" width="10.7265625" customWidth="1"/>
  </cols>
  <sheetData>
    <row r="4" spans="1:12">
      <c r="A4" s="17" t="e">
        <f>#REF!</f>
        <v>#REF!</v>
      </c>
      <c r="B4" s="18" t="s">
        <v>32</v>
      </c>
      <c r="C4" s="17" t="e">
        <f t="shared" ref="C4:C27" si="0">CONCATENATE(A4,"-",B4)</f>
        <v>#REF!</v>
      </c>
      <c r="E4" s="19">
        <v>8.0000000000000002E-3</v>
      </c>
      <c r="F4" s="19">
        <v>8.0000000000000002E-3</v>
      </c>
      <c r="G4" s="19">
        <v>0.01</v>
      </c>
    </row>
    <row r="5" spans="1:12">
      <c r="B5" s="18"/>
      <c r="E5" s="19"/>
      <c r="F5" s="19"/>
      <c r="G5" s="19"/>
    </row>
    <row r="6" spans="1:12">
      <c r="A6" s="17" t="e">
        <f>A4</f>
        <v>#REF!</v>
      </c>
      <c r="B6" s="18" t="s">
        <v>33</v>
      </c>
      <c r="C6" s="17" t="e">
        <f t="shared" si="0"/>
        <v>#REF!</v>
      </c>
      <c r="E6" s="19">
        <v>9.7000000000000003E-3</v>
      </c>
      <c r="F6" s="19">
        <v>1.2699999999999999E-2</v>
      </c>
      <c r="G6" s="179">
        <v>1.2699999999999999E-2</v>
      </c>
      <c r="H6" s="180" t="s">
        <v>34</v>
      </c>
      <c r="I6" s="180"/>
      <c r="J6" s="180"/>
      <c r="K6" s="180"/>
      <c r="L6" s="180"/>
    </row>
    <row r="7" spans="1:12">
      <c r="A7" s="17" t="e">
        <f>A6</f>
        <v>#REF!</v>
      </c>
      <c r="B7" s="18" t="s">
        <v>35</v>
      </c>
      <c r="C7" s="17" t="e">
        <f t="shared" si="0"/>
        <v>#REF!</v>
      </c>
      <c r="E7" s="19">
        <v>5.8999999999999999E-3</v>
      </c>
      <c r="F7" s="19">
        <v>1.23E-2</v>
      </c>
      <c r="G7" s="179">
        <v>1.3899999999999999E-2</v>
      </c>
      <c r="H7" s="200" t="s">
        <v>47</v>
      </c>
      <c r="I7" s="200"/>
      <c r="J7" s="181"/>
      <c r="K7" s="181"/>
      <c r="L7" s="181"/>
    </row>
    <row r="8" spans="1:12" ht="15" customHeight="1">
      <c r="A8" s="17" t="e">
        <f>A7</f>
        <v>#REF!</v>
      </c>
      <c r="B8" s="18" t="s">
        <v>36</v>
      </c>
      <c r="C8" s="17" t="e">
        <f t="shared" si="0"/>
        <v>#REF!</v>
      </c>
      <c r="E8" s="19">
        <v>6.1600000000000002E-2</v>
      </c>
      <c r="F8" s="19">
        <v>7.400000000000001E-2</v>
      </c>
      <c r="G8" s="19">
        <v>8.9600000000000013E-2</v>
      </c>
      <c r="H8" s="165"/>
      <c r="I8" s="165"/>
      <c r="J8" s="165"/>
      <c r="K8" s="165"/>
      <c r="L8" s="165"/>
    </row>
    <row r="9" spans="1:12" ht="26">
      <c r="A9" s="17" t="e">
        <f>A8</f>
        <v>#REF!</v>
      </c>
      <c r="B9" s="20" t="s">
        <v>37</v>
      </c>
      <c r="C9" s="17" t="e">
        <f t="shared" si="0"/>
        <v>#REF!</v>
      </c>
      <c r="E9" s="19">
        <v>0.2034</v>
      </c>
      <c r="F9" s="19">
        <v>0.22120000000000001</v>
      </c>
      <c r="G9" s="19">
        <v>0.25</v>
      </c>
      <c r="H9" s="201" t="s">
        <v>518</v>
      </c>
      <c r="I9" s="201"/>
      <c r="J9" s="201"/>
      <c r="K9" s="201"/>
      <c r="L9" s="201"/>
    </row>
    <row r="10" spans="1:12" ht="15" customHeight="1">
      <c r="A10" s="17" t="s">
        <v>38</v>
      </c>
      <c r="B10" s="18" t="s">
        <v>31</v>
      </c>
      <c r="C10" s="17" t="str">
        <f t="shared" si="0"/>
        <v>Construção de Praças Urbanas, Rodovias, Ferrovias e recapeamento e pavimentação de vias urbanas-AC</v>
      </c>
      <c r="E10" s="19">
        <v>3.7999999999999999E-2</v>
      </c>
      <c r="F10" s="19">
        <v>4.0099999999999997E-2</v>
      </c>
      <c r="G10" s="179">
        <v>4.6699999999999998E-2</v>
      </c>
      <c r="H10" s="206" t="str">
        <f>[2]PLANILHA!H8</f>
        <v>BDI</v>
      </c>
      <c r="I10" s="207"/>
      <c r="J10" s="207"/>
      <c r="K10" s="207"/>
      <c r="L10" s="208"/>
    </row>
    <row r="11" spans="1:12" ht="15" customHeight="1">
      <c r="A11" s="17" t="s">
        <v>38</v>
      </c>
      <c r="B11" s="18" t="s">
        <v>32</v>
      </c>
      <c r="C11" s="17" t="str">
        <f t="shared" si="0"/>
        <v>Construção de Praças Urbanas, Rodovias, Ferrovias e recapeamento e pavimentação de vias urbanas-SG</v>
      </c>
      <c r="E11" s="19">
        <v>3.2000000000000002E-3</v>
      </c>
      <c r="F11" s="19">
        <v>4.0000000000000001E-3</v>
      </c>
      <c r="G11" s="19">
        <v>7.4000000000000003E-3</v>
      </c>
      <c r="H11" s="209" t="s">
        <v>519</v>
      </c>
      <c r="I11" s="209"/>
      <c r="J11" s="209"/>
      <c r="K11" s="209"/>
      <c r="L11" s="209"/>
    </row>
    <row r="12" spans="1:12" ht="12.75" customHeight="1">
      <c r="A12" s="17" t="s">
        <v>38</v>
      </c>
      <c r="B12" s="18" t="s">
        <v>33</v>
      </c>
      <c r="C12" s="17" t="str">
        <f t="shared" si="0"/>
        <v>Construção de Praças Urbanas, Rodovias, Ferrovias e recapeamento e pavimentação de vias urbanas-R</v>
      </c>
      <c r="E12" s="19">
        <v>5.0000000000000001E-3</v>
      </c>
      <c r="F12" s="19">
        <v>5.6000000000000008E-3</v>
      </c>
      <c r="G12" s="19">
        <v>9.7000000000000003E-3</v>
      </c>
      <c r="H12" s="166" t="s">
        <v>520</v>
      </c>
      <c r="I12" s="166" t="s">
        <v>521</v>
      </c>
      <c r="J12" s="166" t="s">
        <v>522</v>
      </c>
      <c r="K12" s="166" t="s">
        <v>523</v>
      </c>
      <c r="L12" s="167">
        <f>ROUND(((((1+(J13+J16+J18+J17))*(1+J15)*(1+J14))/(1-(J19+J20)))-1),2)</f>
        <v>0.25</v>
      </c>
    </row>
    <row r="13" spans="1:12" ht="12.75" customHeight="1">
      <c r="A13" s="17" t="s">
        <v>38</v>
      </c>
      <c r="B13" s="18" t="s">
        <v>35</v>
      </c>
      <c r="C13" s="17" t="str">
        <f t="shared" si="0"/>
        <v>Construção de Praças Urbanas, Rodovias, Ferrovias e recapeamento e pavimentação de vias urbanas-DF</v>
      </c>
      <c r="E13" s="19">
        <v>1.0200000000000001E-2</v>
      </c>
      <c r="F13" s="19">
        <v>1.11E-2</v>
      </c>
      <c r="G13" s="19">
        <v>1.21E-2</v>
      </c>
      <c r="H13" s="168" t="s">
        <v>524</v>
      </c>
      <c r="I13" s="169" t="s">
        <v>525</v>
      </c>
      <c r="J13" s="170">
        <v>4.53E-2</v>
      </c>
      <c r="K13" s="202" t="s">
        <v>526</v>
      </c>
      <c r="L13" s="202"/>
    </row>
    <row r="14" spans="1:12">
      <c r="A14" s="17" t="s">
        <v>38</v>
      </c>
      <c r="B14" s="18" t="s">
        <v>36</v>
      </c>
      <c r="C14" s="17" t="str">
        <f t="shared" si="0"/>
        <v>Construção de Praças Urbanas, Rodovias, Ferrovias e recapeamento e pavimentação de vias urbanas-L</v>
      </c>
      <c r="E14" s="19">
        <v>6.6400000000000001E-2</v>
      </c>
      <c r="F14" s="19">
        <v>7.2999999999999995E-2</v>
      </c>
      <c r="G14" s="19">
        <v>8.6899999999999991E-2</v>
      </c>
      <c r="H14" s="168" t="s">
        <v>527</v>
      </c>
      <c r="I14" s="169" t="s">
        <v>528</v>
      </c>
      <c r="J14" s="171">
        <v>8.43E-2</v>
      </c>
      <c r="K14" s="202"/>
      <c r="L14" s="202"/>
    </row>
    <row r="15" spans="1:12" ht="26">
      <c r="A15" s="17" t="s">
        <v>38</v>
      </c>
      <c r="B15" s="20" t="s">
        <v>37</v>
      </c>
      <c r="C15" s="17" t="str">
        <f t="shared" si="0"/>
        <v>Construção de Praças Urbanas, Rodovias, Ferrovias e recapeamento e pavimentação de vias urbanas-BDI PAD</v>
      </c>
      <c r="E15" s="19">
        <v>0.19600000000000001</v>
      </c>
      <c r="F15" s="19">
        <v>0.2097</v>
      </c>
      <c r="G15" s="19">
        <v>0.24230000000000002</v>
      </c>
      <c r="H15" s="168" t="s">
        <v>529</v>
      </c>
      <c r="I15" s="169" t="s">
        <v>530</v>
      </c>
      <c r="J15" s="171">
        <v>1.21E-2</v>
      </c>
      <c r="K15" s="202"/>
      <c r="L15" s="202"/>
    </row>
    <row r="16" spans="1:12">
      <c r="A16" s="17" t="s">
        <v>39</v>
      </c>
      <c r="B16" s="18" t="s">
        <v>31</v>
      </c>
      <c r="C16" s="17" t="str">
        <f t="shared" si="0"/>
        <v>Construção de Redes de Abastecimento de Água, Coleta de Esgoto-AC</v>
      </c>
      <c r="E16" s="19">
        <v>3.4300000000000004E-2</v>
      </c>
      <c r="F16" s="19">
        <v>4.9299999999999997E-2</v>
      </c>
      <c r="G16" s="19">
        <v>6.7099999999999993E-2</v>
      </c>
      <c r="H16" s="168" t="s">
        <v>531</v>
      </c>
      <c r="I16" s="169" t="s">
        <v>532</v>
      </c>
      <c r="J16" s="171">
        <v>7.4000000000000003E-3</v>
      </c>
      <c r="K16" s="202"/>
      <c r="L16" s="202"/>
    </row>
    <row r="17" spans="1:12">
      <c r="A17" s="17" t="str">
        <f>A16</f>
        <v>Construção de Redes de Abastecimento de Água, Coleta de Esgoto</v>
      </c>
      <c r="B17" s="18" t="s">
        <v>32</v>
      </c>
      <c r="C17" s="17" t="str">
        <f t="shared" si="0"/>
        <v>Construção de Redes de Abastecimento de Água, Coleta de Esgoto-SG</v>
      </c>
      <c r="E17" s="19">
        <v>2.8000000000000004E-3</v>
      </c>
      <c r="F17" s="19">
        <v>4.8999999999999998E-3</v>
      </c>
      <c r="G17" s="19">
        <v>7.4999999999999997E-3</v>
      </c>
      <c r="H17" s="168" t="s">
        <v>533</v>
      </c>
      <c r="I17" s="169">
        <v>0</v>
      </c>
      <c r="J17" s="171">
        <v>0</v>
      </c>
      <c r="K17" s="203" t="s">
        <v>534</v>
      </c>
      <c r="L17" s="203"/>
    </row>
    <row r="18" spans="1:12">
      <c r="A18" s="17" t="str">
        <f>A17</f>
        <v>Construção de Redes de Abastecimento de Água, Coleta de Esgoto</v>
      </c>
      <c r="B18" s="18" t="s">
        <v>33</v>
      </c>
      <c r="C18" s="17" t="str">
        <f t="shared" si="0"/>
        <v>Construção de Redes de Abastecimento de Água, Coleta de Esgoto-R</v>
      </c>
      <c r="E18" s="19">
        <v>0.01</v>
      </c>
      <c r="F18" s="19">
        <v>1.3899999999999999E-2</v>
      </c>
      <c r="G18" s="19">
        <v>1.7399999999999999E-2</v>
      </c>
      <c r="H18" s="168" t="s">
        <v>535</v>
      </c>
      <c r="I18" s="169" t="s">
        <v>536</v>
      </c>
      <c r="J18" s="171">
        <v>9.7000000000000003E-3</v>
      </c>
      <c r="K18" s="203"/>
      <c r="L18" s="203"/>
    </row>
    <row r="19" spans="1:12">
      <c r="A19" s="17" t="str">
        <f>A18</f>
        <v>Construção de Redes de Abastecimento de Água, Coleta de Esgoto</v>
      </c>
      <c r="B19" s="18" t="s">
        <v>35</v>
      </c>
      <c r="C19" s="17" t="str">
        <f t="shared" si="0"/>
        <v>Construção de Redes de Abastecimento de Água, Coleta de Esgoto-DF</v>
      </c>
      <c r="E19" s="19">
        <v>9.3999999999999986E-3</v>
      </c>
      <c r="F19" s="19">
        <v>9.8999999999999991E-3</v>
      </c>
      <c r="G19" s="19">
        <v>1.1699999999999999E-2</v>
      </c>
      <c r="H19" s="168" t="s">
        <v>537</v>
      </c>
      <c r="I19" s="169" t="s">
        <v>538</v>
      </c>
      <c r="J19" s="171">
        <v>4.65E-2</v>
      </c>
      <c r="K19" s="203"/>
      <c r="L19" s="203"/>
    </row>
    <row r="20" spans="1:12">
      <c r="A20" s="17" t="str">
        <f>A19</f>
        <v>Construção de Redes de Abastecimento de Água, Coleta de Esgoto</v>
      </c>
      <c r="B20" s="18" t="s">
        <v>36</v>
      </c>
      <c r="C20" s="17" t="str">
        <f t="shared" si="0"/>
        <v>Construção de Redes de Abastecimento de Água, Coleta de Esgoto-L</v>
      </c>
      <c r="E20" s="19">
        <v>6.7400000000000002E-2</v>
      </c>
      <c r="F20" s="19">
        <v>8.0399999999999985E-2</v>
      </c>
      <c r="G20" s="19">
        <v>9.4E-2</v>
      </c>
      <c r="H20" s="168" t="s">
        <v>42</v>
      </c>
      <c r="I20" s="169" t="s">
        <v>539</v>
      </c>
      <c r="J20" s="171">
        <v>0.02</v>
      </c>
      <c r="K20" s="203"/>
      <c r="L20" s="203"/>
    </row>
    <row r="21" spans="1:12" ht="12.75" customHeight="1">
      <c r="A21" s="17" t="str">
        <f>A20</f>
        <v>Construção de Redes de Abastecimento de Água, Coleta de Esgoto</v>
      </c>
      <c r="B21" s="20" t="s">
        <v>37</v>
      </c>
      <c r="C21" s="17" t="str">
        <f t="shared" si="0"/>
        <v>Construção de Redes de Abastecimento de Água, Coleta de Esgoto-BDI PAD</v>
      </c>
      <c r="E21" s="19">
        <v>0.20760000000000001</v>
      </c>
      <c r="F21" s="19">
        <v>0.24179999999999999</v>
      </c>
      <c r="G21" s="19">
        <v>0.26440000000000002</v>
      </c>
      <c r="H21" s="172"/>
      <c r="I21" s="173"/>
      <c r="J21" s="174"/>
      <c r="K21" s="175"/>
      <c r="L21" s="175"/>
    </row>
    <row r="22" spans="1:12" ht="17.25" customHeight="1">
      <c r="A22" s="17" t="s">
        <v>40</v>
      </c>
      <c r="B22" s="18" t="s">
        <v>31</v>
      </c>
      <c r="C22" s="17" t="str">
        <f t="shared" si="0"/>
        <v>Construção e Manutenção de Estações e Redes de Distribuição de Energia Elétrica-AC</v>
      </c>
      <c r="E22" s="19">
        <v>5.2900000000000003E-2</v>
      </c>
      <c r="F22" s="19">
        <v>5.9200000000000003E-2</v>
      </c>
      <c r="G22" s="19">
        <v>7.9299999999999995E-2</v>
      </c>
      <c r="H22"/>
      <c r="I22"/>
      <c r="J22" s="176"/>
      <c r="K22"/>
      <c r="L22"/>
    </row>
    <row r="23" spans="1:12" ht="15" customHeight="1">
      <c r="A23" s="17" t="str">
        <f>A22</f>
        <v>Construção e Manutenção de Estações e Redes de Distribuição de Energia Elétrica</v>
      </c>
      <c r="B23" s="18" t="s">
        <v>32</v>
      </c>
      <c r="C23" s="17" t="str">
        <f t="shared" si="0"/>
        <v>Construção e Manutenção de Estações e Redes de Distribuição de Energia Elétrica-SG</v>
      </c>
      <c r="E23" s="19">
        <v>2.5000000000000001E-3</v>
      </c>
      <c r="F23" s="19">
        <v>5.1000000000000004E-3</v>
      </c>
      <c r="G23" s="19">
        <v>5.6000000000000008E-3</v>
      </c>
      <c r="H23" s="204" t="str">
        <f>'ORÇ. TOMADOR'!A150</f>
        <v>Carmo, 10 de Maio de 2024</v>
      </c>
      <c r="I23" s="205"/>
      <c r="J23" s="177"/>
      <c r="K23" s="177"/>
      <c r="L23"/>
    </row>
    <row r="24" spans="1:12" ht="15" customHeight="1">
      <c r="A24" s="17" t="str">
        <f>A23</f>
        <v>Construção e Manutenção de Estações e Redes de Distribuição de Energia Elétrica</v>
      </c>
      <c r="B24" s="18" t="s">
        <v>33</v>
      </c>
      <c r="C24" s="17" t="str">
        <f t="shared" si="0"/>
        <v>Construção e Manutenção de Estações e Redes de Distribuição de Energia Elétrica-R</v>
      </c>
      <c r="E24" s="19">
        <v>0.01</v>
      </c>
      <c r="F24" s="19">
        <v>1.4800000000000001E-2</v>
      </c>
      <c r="G24" s="19">
        <v>1.9699999999999999E-2</v>
      </c>
      <c r="H24"/>
      <c r="I24"/>
      <c r="J24" s="178" t="s">
        <v>544</v>
      </c>
      <c r="K24" s="178"/>
      <c r="L24" s="178"/>
    </row>
    <row r="25" spans="1:12" ht="15" customHeight="1">
      <c r="A25" s="17" t="str">
        <f>A24</f>
        <v>Construção e Manutenção de Estações e Redes de Distribuição de Energia Elétrica</v>
      </c>
      <c r="B25" s="18" t="s">
        <v>35</v>
      </c>
      <c r="C25" s="17" t="str">
        <f t="shared" si="0"/>
        <v>Construção e Manutenção de Estações e Redes de Distribuição de Energia Elétrica-DF</v>
      </c>
      <c r="E25" s="19">
        <v>1.01E-2</v>
      </c>
      <c r="F25" s="19">
        <v>1.0700000000000001E-2</v>
      </c>
      <c r="G25" s="19">
        <v>1.11E-2</v>
      </c>
      <c r="H25"/>
      <c r="I25"/>
      <c r="J25" t="s">
        <v>545</v>
      </c>
      <c r="K25"/>
      <c r="L25"/>
    </row>
    <row r="26" spans="1:12" ht="15" customHeight="1">
      <c r="A26" s="17" t="str">
        <f>A25</f>
        <v>Construção e Manutenção de Estações e Redes de Distribuição de Energia Elétrica</v>
      </c>
      <c r="B26" s="18" t="s">
        <v>36</v>
      </c>
      <c r="C26" s="17" t="str">
        <f t="shared" si="0"/>
        <v>Construção e Manutenção de Estações e Redes de Distribuição de Energia Elétrica-L</v>
      </c>
      <c r="E26" s="19">
        <v>0.08</v>
      </c>
      <c r="F26" s="19">
        <v>8.3100000000000007E-2</v>
      </c>
      <c r="G26" s="19">
        <v>9.5100000000000004E-2</v>
      </c>
      <c r="H26"/>
      <c r="I26"/>
      <c r="J26" t="s">
        <v>546</v>
      </c>
      <c r="K26"/>
      <c r="L26"/>
    </row>
    <row r="27" spans="1:12" ht="15" customHeight="1">
      <c r="A27" s="17" t="str">
        <f>A26</f>
        <v>Construção e Manutenção de Estações e Redes de Distribuição de Energia Elétrica</v>
      </c>
      <c r="B27" s="20" t="s">
        <v>37</v>
      </c>
      <c r="C27" s="17" t="str">
        <f t="shared" si="0"/>
        <v>Construção e Manutenção de Estações e Redes de Distribuição de Energia Elétrica-BDI PAD</v>
      </c>
      <c r="E27" s="19">
        <v>0.24</v>
      </c>
      <c r="F27" s="19">
        <v>0.25840000000000002</v>
      </c>
      <c r="G27" s="19">
        <v>0.27860000000000001</v>
      </c>
      <c r="H27"/>
      <c r="I27"/>
      <c r="J27"/>
      <c r="K27"/>
      <c r="L27"/>
    </row>
    <row r="28" spans="1:12">
      <c r="A28" s="17" t="s">
        <v>46</v>
      </c>
    </row>
    <row r="29" spans="1:12">
      <c r="A29" s="17" t="s">
        <v>30</v>
      </c>
    </row>
    <row r="30" spans="1:12">
      <c r="A30" s="17" t="s">
        <v>38</v>
      </c>
    </row>
    <row r="31" spans="1:12">
      <c r="A31" s="17" t="s">
        <v>39</v>
      </c>
      <c r="J31"/>
    </row>
    <row r="32" spans="1:12">
      <c r="A32" s="17" t="s">
        <v>40</v>
      </c>
    </row>
    <row r="33" spans="1:1">
      <c r="A33" s="17" t="s">
        <v>41</v>
      </c>
    </row>
    <row r="34" spans="1:1">
      <c r="A34" s="17" t="s">
        <v>43</v>
      </c>
    </row>
    <row r="35" spans="1:1">
      <c r="A35" s="17" t="s">
        <v>44</v>
      </c>
    </row>
    <row r="36" spans="1:1">
      <c r="A36" s="17" t="s">
        <v>45</v>
      </c>
    </row>
  </sheetData>
  <mergeCells count="7">
    <mergeCell ref="H7:I7"/>
    <mergeCell ref="H9:L9"/>
    <mergeCell ref="K13:L16"/>
    <mergeCell ref="K17:L20"/>
    <mergeCell ref="H23:I23"/>
    <mergeCell ref="H10:L10"/>
    <mergeCell ref="H11:L11"/>
  </mergeCells>
  <dataValidations disablePrompts="1" count="6">
    <dataValidation type="list" allowBlank="1" showErrorMessage="1" sqref="WVE983027:WVN983027 WLI983027:WLR983027 WBM983027:WBV983027 VRQ983027:VRZ983027 VHU983027:VID983027 UXY983027:UYH983027 UOC983027:UOL983027 UEG983027:UEP983027 TUK983027:TUT983027 TKO983027:TKX983027 TAS983027:TBB983027 SQW983027:SRF983027 SHA983027:SHJ983027 RXE983027:RXN983027 RNI983027:RNR983027 RDM983027:RDV983027 QTQ983027:QTZ983027 QJU983027:QKD983027 PZY983027:QAH983027 PQC983027:PQL983027 PGG983027:PGP983027 OWK983027:OWT983027 OMO983027:OMX983027 OCS983027:ODB983027 NSW983027:NTF983027 NJA983027:NJJ983027 MZE983027:MZN983027 MPI983027:MPR983027 MFM983027:MFV983027 LVQ983027:LVZ983027 LLU983027:LMD983027 LBY983027:LCH983027 KSC983027:KSL983027 KIG983027:KIP983027 JYK983027:JYT983027 JOO983027:JOX983027 JES983027:JFB983027 IUW983027:IVF983027 ILA983027:ILJ983027 IBE983027:IBN983027 HRI983027:HRR983027 HHM983027:HHV983027 GXQ983027:GXZ983027 GNU983027:GOD983027 GDY983027:GEH983027 FUC983027:FUL983027 FKG983027:FKP983027 FAK983027:FAT983027 EQO983027:EQX983027 EGS983027:EHB983027 DWW983027:DXF983027 DNA983027:DNJ983027 DDE983027:DDN983027 CTI983027:CTR983027 CJM983027:CJV983027 BZQ983027:BZZ983027 BPU983027:BQD983027 BFY983027:BGH983027 AWC983027:AWL983027 AMG983027:AMP983027 ACK983027:ACT983027 SO983027:SX983027 IS983027:JB983027 WVE917491:WVN917491 WLI917491:WLR917491 WBM917491:WBV917491 VRQ917491:VRZ917491 VHU917491:VID917491 UXY917491:UYH917491 UOC917491:UOL917491 UEG917491:UEP917491 TUK917491:TUT917491 TKO917491:TKX917491 TAS917491:TBB917491 SQW917491:SRF917491 SHA917491:SHJ917491 RXE917491:RXN917491 RNI917491:RNR917491 RDM917491:RDV917491 QTQ917491:QTZ917491 QJU917491:QKD917491 PZY917491:QAH917491 PQC917491:PQL917491 PGG917491:PGP917491 OWK917491:OWT917491 OMO917491:OMX917491 OCS917491:ODB917491 NSW917491:NTF917491 NJA917491:NJJ917491 MZE917491:MZN917491 MPI917491:MPR917491 MFM917491:MFV917491 LVQ917491:LVZ917491 LLU917491:LMD917491 LBY917491:LCH917491 KSC917491:KSL917491 KIG917491:KIP917491 JYK917491:JYT917491 JOO917491:JOX917491 JES917491:JFB917491 IUW917491:IVF917491 ILA917491:ILJ917491 IBE917491:IBN917491 HRI917491:HRR917491 HHM917491:HHV917491 GXQ917491:GXZ917491 GNU917491:GOD917491 GDY917491:GEH917491 FUC917491:FUL917491 FKG917491:FKP917491 FAK917491:FAT917491 EQO917491:EQX917491 EGS917491:EHB917491 DWW917491:DXF917491 DNA917491:DNJ917491 DDE917491:DDN917491 CTI917491:CTR917491 CJM917491:CJV917491 BZQ917491:BZZ917491 BPU917491:BQD917491 BFY917491:BGH917491 AWC917491:AWL917491 AMG917491:AMP917491 ACK917491:ACT917491 SO917491:SX917491 IS917491:JB917491 WVE851955:WVN851955 WLI851955:WLR851955 WBM851955:WBV851955 VRQ851955:VRZ851955 VHU851955:VID851955 UXY851955:UYH851955 UOC851955:UOL851955 UEG851955:UEP851955 TUK851955:TUT851955 TKO851955:TKX851955 TAS851955:TBB851955 SQW851955:SRF851955 SHA851955:SHJ851955 RXE851955:RXN851955 RNI851955:RNR851955 RDM851955:RDV851955 QTQ851955:QTZ851955 QJU851955:QKD851955 PZY851955:QAH851955 PQC851955:PQL851955 PGG851955:PGP851955 OWK851955:OWT851955 OMO851955:OMX851955 OCS851955:ODB851955 NSW851955:NTF851955 NJA851955:NJJ851955 MZE851955:MZN851955 MPI851955:MPR851955 MFM851955:MFV851955 LVQ851955:LVZ851955 LLU851955:LMD851955 LBY851955:LCH851955 KSC851955:KSL851955 KIG851955:KIP851955 JYK851955:JYT851955 JOO851955:JOX851955 JES851955:JFB851955 IUW851955:IVF851955 ILA851955:ILJ851955 IBE851955:IBN851955 HRI851955:HRR851955 HHM851955:HHV851955 GXQ851955:GXZ851955 GNU851955:GOD851955 GDY851955:GEH851955 FUC851955:FUL851955 FKG851955:FKP851955 FAK851955:FAT851955 EQO851955:EQX851955 EGS851955:EHB851955 DWW851955:DXF851955 DNA851955:DNJ851955 DDE851955:DDN851955 CTI851955:CTR851955 CJM851955:CJV851955 BZQ851955:BZZ851955 BPU851955:BQD851955 BFY851955:BGH851955 AWC851955:AWL851955 AMG851955:AMP851955 ACK851955:ACT851955 SO851955:SX851955 IS851955:JB851955 WVE786419:WVN786419 WLI786419:WLR786419 WBM786419:WBV786419 VRQ786419:VRZ786419 VHU786419:VID786419 UXY786419:UYH786419 UOC786419:UOL786419 UEG786419:UEP786419 TUK786419:TUT786419 TKO786419:TKX786419 TAS786419:TBB786419 SQW786419:SRF786419 SHA786419:SHJ786419 RXE786419:RXN786419 RNI786419:RNR786419 RDM786419:RDV786419 QTQ786419:QTZ786419 QJU786419:QKD786419 PZY786419:QAH786419 PQC786419:PQL786419 PGG786419:PGP786419 OWK786419:OWT786419 OMO786419:OMX786419 OCS786419:ODB786419 NSW786419:NTF786419 NJA786419:NJJ786419 MZE786419:MZN786419 MPI786419:MPR786419 MFM786419:MFV786419 LVQ786419:LVZ786419 LLU786419:LMD786419 LBY786419:LCH786419 KSC786419:KSL786419 KIG786419:KIP786419 JYK786419:JYT786419 JOO786419:JOX786419 JES786419:JFB786419 IUW786419:IVF786419 ILA786419:ILJ786419 IBE786419:IBN786419 HRI786419:HRR786419 HHM786419:HHV786419 GXQ786419:GXZ786419 GNU786419:GOD786419 GDY786419:GEH786419 FUC786419:FUL786419 FKG786419:FKP786419 FAK786419:FAT786419 EQO786419:EQX786419 EGS786419:EHB786419 DWW786419:DXF786419 DNA786419:DNJ786419 DDE786419:DDN786419 CTI786419:CTR786419 CJM786419:CJV786419 BZQ786419:BZZ786419 BPU786419:BQD786419 BFY786419:BGH786419 AWC786419:AWL786419 AMG786419:AMP786419 ACK786419:ACT786419 SO786419:SX786419 IS786419:JB786419 WVE720883:WVN720883 WLI720883:WLR720883 WBM720883:WBV720883 VRQ720883:VRZ720883 VHU720883:VID720883 UXY720883:UYH720883 UOC720883:UOL720883 UEG720883:UEP720883 TUK720883:TUT720883 TKO720883:TKX720883 TAS720883:TBB720883 SQW720883:SRF720883 SHA720883:SHJ720883 RXE720883:RXN720883 RNI720883:RNR720883 RDM720883:RDV720883 QTQ720883:QTZ720883 QJU720883:QKD720883 PZY720883:QAH720883 PQC720883:PQL720883 PGG720883:PGP720883 OWK720883:OWT720883 OMO720883:OMX720883 OCS720883:ODB720883 NSW720883:NTF720883 NJA720883:NJJ720883 MZE720883:MZN720883 MPI720883:MPR720883 MFM720883:MFV720883 LVQ720883:LVZ720883 LLU720883:LMD720883 LBY720883:LCH720883 KSC720883:KSL720883 KIG720883:KIP720883 JYK720883:JYT720883 JOO720883:JOX720883 JES720883:JFB720883 IUW720883:IVF720883 ILA720883:ILJ720883 IBE720883:IBN720883 HRI720883:HRR720883 HHM720883:HHV720883 GXQ720883:GXZ720883 GNU720883:GOD720883 GDY720883:GEH720883 FUC720883:FUL720883 FKG720883:FKP720883 FAK720883:FAT720883 EQO720883:EQX720883 EGS720883:EHB720883 DWW720883:DXF720883 DNA720883:DNJ720883 DDE720883:DDN720883 CTI720883:CTR720883 CJM720883:CJV720883 BZQ720883:BZZ720883 BPU720883:BQD720883 BFY720883:BGH720883 AWC720883:AWL720883 AMG720883:AMP720883 ACK720883:ACT720883 SO720883:SX720883 IS720883:JB720883 WVE655347:WVN655347 WLI655347:WLR655347 WBM655347:WBV655347 VRQ655347:VRZ655347 VHU655347:VID655347 UXY655347:UYH655347 UOC655347:UOL655347 UEG655347:UEP655347 TUK655347:TUT655347 TKO655347:TKX655347 TAS655347:TBB655347 SQW655347:SRF655347 SHA655347:SHJ655347 RXE655347:RXN655347 RNI655347:RNR655347 RDM655347:RDV655347 QTQ655347:QTZ655347 QJU655347:QKD655347 PZY655347:QAH655347 PQC655347:PQL655347 PGG655347:PGP655347 OWK655347:OWT655347 OMO655347:OMX655347 OCS655347:ODB655347 NSW655347:NTF655347 NJA655347:NJJ655347 MZE655347:MZN655347 MPI655347:MPR655347 MFM655347:MFV655347 LVQ655347:LVZ655347 LLU655347:LMD655347 LBY655347:LCH655347 KSC655347:KSL655347 KIG655347:KIP655347 JYK655347:JYT655347 JOO655347:JOX655347 JES655347:JFB655347 IUW655347:IVF655347 ILA655347:ILJ655347 IBE655347:IBN655347 HRI655347:HRR655347 HHM655347:HHV655347 GXQ655347:GXZ655347 GNU655347:GOD655347 GDY655347:GEH655347 FUC655347:FUL655347 FKG655347:FKP655347 FAK655347:FAT655347 EQO655347:EQX655347 EGS655347:EHB655347 DWW655347:DXF655347 DNA655347:DNJ655347 DDE655347:DDN655347 CTI655347:CTR655347 CJM655347:CJV655347 BZQ655347:BZZ655347 BPU655347:BQD655347 BFY655347:BGH655347 AWC655347:AWL655347 AMG655347:AMP655347 ACK655347:ACT655347 SO655347:SX655347 IS655347:JB655347 WVE589811:WVN589811 WLI589811:WLR589811 WBM589811:WBV589811 VRQ589811:VRZ589811 VHU589811:VID589811 UXY589811:UYH589811 UOC589811:UOL589811 UEG589811:UEP589811 TUK589811:TUT589811 TKO589811:TKX589811 TAS589811:TBB589811 SQW589811:SRF589811 SHA589811:SHJ589811 RXE589811:RXN589811 RNI589811:RNR589811 RDM589811:RDV589811 QTQ589811:QTZ589811 QJU589811:QKD589811 PZY589811:QAH589811 PQC589811:PQL589811 PGG589811:PGP589811 OWK589811:OWT589811 OMO589811:OMX589811 OCS589811:ODB589811 NSW589811:NTF589811 NJA589811:NJJ589811 MZE589811:MZN589811 MPI589811:MPR589811 MFM589811:MFV589811 LVQ589811:LVZ589811 LLU589811:LMD589811 LBY589811:LCH589811 KSC589811:KSL589811 KIG589811:KIP589811 JYK589811:JYT589811 JOO589811:JOX589811 JES589811:JFB589811 IUW589811:IVF589811 ILA589811:ILJ589811 IBE589811:IBN589811 HRI589811:HRR589811 HHM589811:HHV589811 GXQ589811:GXZ589811 GNU589811:GOD589811 GDY589811:GEH589811 FUC589811:FUL589811 FKG589811:FKP589811 FAK589811:FAT589811 EQO589811:EQX589811 EGS589811:EHB589811 DWW589811:DXF589811 DNA589811:DNJ589811 DDE589811:DDN589811 CTI589811:CTR589811 CJM589811:CJV589811 BZQ589811:BZZ589811 BPU589811:BQD589811 BFY589811:BGH589811 AWC589811:AWL589811 AMG589811:AMP589811 ACK589811:ACT589811 SO589811:SX589811 IS589811:JB589811 WVE524275:WVN524275 WLI524275:WLR524275 WBM524275:WBV524275 VRQ524275:VRZ524275 VHU524275:VID524275 UXY524275:UYH524275 UOC524275:UOL524275 UEG524275:UEP524275 TUK524275:TUT524275 TKO524275:TKX524275 TAS524275:TBB524275 SQW524275:SRF524275 SHA524275:SHJ524275 RXE524275:RXN524275 RNI524275:RNR524275 RDM524275:RDV524275 QTQ524275:QTZ524275 QJU524275:QKD524275 PZY524275:QAH524275 PQC524275:PQL524275 PGG524275:PGP524275 OWK524275:OWT524275 OMO524275:OMX524275 OCS524275:ODB524275 NSW524275:NTF524275 NJA524275:NJJ524275 MZE524275:MZN524275 MPI524275:MPR524275 MFM524275:MFV524275 LVQ524275:LVZ524275 LLU524275:LMD524275 LBY524275:LCH524275 KSC524275:KSL524275 KIG524275:KIP524275 JYK524275:JYT524275 JOO524275:JOX524275 JES524275:JFB524275 IUW524275:IVF524275 ILA524275:ILJ524275 IBE524275:IBN524275 HRI524275:HRR524275 HHM524275:HHV524275 GXQ524275:GXZ524275 GNU524275:GOD524275 GDY524275:GEH524275 FUC524275:FUL524275 FKG524275:FKP524275 FAK524275:FAT524275 EQO524275:EQX524275 EGS524275:EHB524275 DWW524275:DXF524275 DNA524275:DNJ524275 DDE524275:DDN524275 CTI524275:CTR524275 CJM524275:CJV524275 BZQ524275:BZZ524275 BPU524275:BQD524275 BFY524275:BGH524275 AWC524275:AWL524275 AMG524275:AMP524275 ACK524275:ACT524275 SO524275:SX524275 IS524275:JB524275 WVE458739:WVN458739 WLI458739:WLR458739 WBM458739:WBV458739 VRQ458739:VRZ458739 VHU458739:VID458739 UXY458739:UYH458739 UOC458739:UOL458739 UEG458739:UEP458739 TUK458739:TUT458739 TKO458739:TKX458739 TAS458739:TBB458739 SQW458739:SRF458739 SHA458739:SHJ458739 RXE458739:RXN458739 RNI458739:RNR458739 RDM458739:RDV458739 QTQ458739:QTZ458739 QJU458739:QKD458739 PZY458739:QAH458739 PQC458739:PQL458739 PGG458739:PGP458739 OWK458739:OWT458739 OMO458739:OMX458739 OCS458739:ODB458739 NSW458739:NTF458739 NJA458739:NJJ458739 MZE458739:MZN458739 MPI458739:MPR458739 MFM458739:MFV458739 LVQ458739:LVZ458739 LLU458739:LMD458739 LBY458739:LCH458739 KSC458739:KSL458739 KIG458739:KIP458739 JYK458739:JYT458739 JOO458739:JOX458739 JES458739:JFB458739 IUW458739:IVF458739 ILA458739:ILJ458739 IBE458739:IBN458739 HRI458739:HRR458739 HHM458739:HHV458739 GXQ458739:GXZ458739 GNU458739:GOD458739 GDY458739:GEH458739 FUC458739:FUL458739 FKG458739:FKP458739 FAK458739:FAT458739 EQO458739:EQX458739 EGS458739:EHB458739 DWW458739:DXF458739 DNA458739:DNJ458739 DDE458739:DDN458739 CTI458739:CTR458739 CJM458739:CJV458739 BZQ458739:BZZ458739 BPU458739:BQD458739 BFY458739:BGH458739 AWC458739:AWL458739 AMG458739:AMP458739 ACK458739:ACT458739 SO458739:SX458739 IS458739:JB458739 WVE393203:WVN393203 WLI393203:WLR393203 WBM393203:WBV393203 VRQ393203:VRZ393203 VHU393203:VID393203 UXY393203:UYH393203 UOC393203:UOL393203 UEG393203:UEP393203 TUK393203:TUT393203 TKO393203:TKX393203 TAS393203:TBB393203 SQW393203:SRF393203 SHA393203:SHJ393203 RXE393203:RXN393203 RNI393203:RNR393203 RDM393203:RDV393203 QTQ393203:QTZ393203 QJU393203:QKD393203 PZY393203:QAH393203 PQC393203:PQL393203 PGG393203:PGP393203 OWK393203:OWT393203 OMO393203:OMX393203 OCS393203:ODB393203 NSW393203:NTF393203 NJA393203:NJJ393203 MZE393203:MZN393203 MPI393203:MPR393203 MFM393203:MFV393203 LVQ393203:LVZ393203 LLU393203:LMD393203 LBY393203:LCH393203 KSC393203:KSL393203 KIG393203:KIP393203 JYK393203:JYT393203 JOO393203:JOX393203 JES393203:JFB393203 IUW393203:IVF393203 ILA393203:ILJ393203 IBE393203:IBN393203 HRI393203:HRR393203 HHM393203:HHV393203 GXQ393203:GXZ393203 GNU393203:GOD393203 GDY393203:GEH393203 FUC393203:FUL393203 FKG393203:FKP393203 FAK393203:FAT393203 EQO393203:EQX393203 EGS393203:EHB393203 DWW393203:DXF393203 DNA393203:DNJ393203 DDE393203:DDN393203 CTI393203:CTR393203 CJM393203:CJV393203 BZQ393203:BZZ393203 BPU393203:BQD393203 BFY393203:BGH393203 AWC393203:AWL393203 AMG393203:AMP393203 ACK393203:ACT393203 SO393203:SX393203 IS393203:JB393203 WVE327667:WVN327667 WLI327667:WLR327667 WBM327667:WBV327667 VRQ327667:VRZ327667 VHU327667:VID327667 UXY327667:UYH327667 UOC327667:UOL327667 UEG327667:UEP327667 TUK327667:TUT327667 TKO327667:TKX327667 TAS327667:TBB327667 SQW327667:SRF327667 SHA327667:SHJ327667 RXE327667:RXN327667 RNI327667:RNR327667 RDM327667:RDV327667 QTQ327667:QTZ327667 QJU327667:QKD327667 PZY327667:QAH327667 PQC327667:PQL327667 PGG327667:PGP327667 OWK327667:OWT327667 OMO327667:OMX327667 OCS327667:ODB327667 NSW327667:NTF327667 NJA327667:NJJ327667 MZE327667:MZN327667 MPI327667:MPR327667 MFM327667:MFV327667 LVQ327667:LVZ327667 LLU327667:LMD327667 LBY327667:LCH327667 KSC327667:KSL327667 KIG327667:KIP327667 JYK327667:JYT327667 JOO327667:JOX327667 JES327667:JFB327667 IUW327667:IVF327667 ILA327667:ILJ327667 IBE327667:IBN327667 HRI327667:HRR327667 HHM327667:HHV327667 GXQ327667:GXZ327667 GNU327667:GOD327667 GDY327667:GEH327667 FUC327667:FUL327667 FKG327667:FKP327667 FAK327667:FAT327667 EQO327667:EQX327667 EGS327667:EHB327667 DWW327667:DXF327667 DNA327667:DNJ327667 DDE327667:DDN327667 CTI327667:CTR327667 CJM327667:CJV327667 BZQ327667:BZZ327667 BPU327667:BQD327667 BFY327667:BGH327667 AWC327667:AWL327667 AMG327667:AMP327667 ACK327667:ACT327667 SO327667:SX327667 IS327667:JB327667 WVE262131:WVN262131 WLI262131:WLR262131 WBM262131:WBV262131 VRQ262131:VRZ262131 VHU262131:VID262131 UXY262131:UYH262131 UOC262131:UOL262131 UEG262131:UEP262131 TUK262131:TUT262131 TKO262131:TKX262131 TAS262131:TBB262131 SQW262131:SRF262131 SHA262131:SHJ262131 RXE262131:RXN262131 RNI262131:RNR262131 RDM262131:RDV262131 QTQ262131:QTZ262131 QJU262131:QKD262131 PZY262131:QAH262131 PQC262131:PQL262131 PGG262131:PGP262131 OWK262131:OWT262131 OMO262131:OMX262131 OCS262131:ODB262131 NSW262131:NTF262131 NJA262131:NJJ262131 MZE262131:MZN262131 MPI262131:MPR262131 MFM262131:MFV262131 LVQ262131:LVZ262131 LLU262131:LMD262131 LBY262131:LCH262131 KSC262131:KSL262131 KIG262131:KIP262131 JYK262131:JYT262131 JOO262131:JOX262131 JES262131:JFB262131 IUW262131:IVF262131 ILA262131:ILJ262131 IBE262131:IBN262131 HRI262131:HRR262131 HHM262131:HHV262131 GXQ262131:GXZ262131 GNU262131:GOD262131 GDY262131:GEH262131 FUC262131:FUL262131 FKG262131:FKP262131 FAK262131:FAT262131 EQO262131:EQX262131 EGS262131:EHB262131 DWW262131:DXF262131 DNA262131:DNJ262131 DDE262131:DDN262131 CTI262131:CTR262131 CJM262131:CJV262131 BZQ262131:BZZ262131 BPU262131:BQD262131 BFY262131:BGH262131 AWC262131:AWL262131 AMG262131:AMP262131 ACK262131:ACT262131 SO262131:SX262131 IS262131:JB262131 WVE196595:WVN196595 WLI196595:WLR196595 WBM196595:WBV196595 VRQ196595:VRZ196595 VHU196595:VID196595 UXY196595:UYH196595 UOC196595:UOL196595 UEG196595:UEP196595 TUK196595:TUT196595 TKO196595:TKX196595 TAS196595:TBB196595 SQW196595:SRF196595 SHA196595:SHJ196595 RXE196595:RXN196595 RNI196595:RNR196595 RDM196595:RDV196595 QTQ196595:QTZ196595 QJU196595:QKD196595 PZY196595:QAH196595 PQC196595:PQL196595 PGG196595:PGP196595 OWK196595:OWT196595 OMO196595:OMX196595 OCS196595:ODB196595 NSW196595:NTF196595 NJA196595:NJJ196595 MZE196595:MZN196595 MPI196595:MPR196595 MFM196595:MFV196595 LVQ196595:LVZ196595 LLU196595:LMD196595 LBY196595:LCH196595 KSC196595:KSL196595 KIG196595:KIP196595 JYK196595:JYT196595 JOO196595:JOX196595 JES196595:JFB196595 IUW196595:IVF196595 ILA196595:ILJ196595 IBE196595:IBN196595 HRI196595:HRR196595 HHM196595:HHV196595 GXQ196595:GXZ196595 GNU196595:GOD196595 GDY196595:GEH196595 FUC196595:FUL196595 FKG196595:FKP196595 FAK196595:FAT196595 EQO196595:EQX196595 EGS196595:EHB196595 DWW196595:DXF196595 DNA196595:DNJ196595 DDE196595:DDN196595 CTI196595:CTR196595 CJM196595:CJV196595 BZQ196595:BZZ196595 BPU196595:BQD196595 BFY196595:BGH196595 AWC196595:AWL196595 AMG196595:AMP196595 ACK196595:ACT196595 SO196595:SX196595 IS196595:JB196595 WVE131059:WVN131059 WLI131059:WLR131059 WBM131059:WBV131059 VRQ131059:VRZ131059 VHU131059:VID131059 UXY131059:UYH131059 UOC131059:UOL131059 UEG131059:UEP131059 TUK131059:TUT131059 TKO131059:TKX131059 TAS131059:TBB131059 SQW131059:SRF131059 SHA131059:SHJ131059 RXE131059:RXN131059 RNI131059:RNR131059 RDM131059:RDV131059 QTQ131059:QTZ131059 QJU131059:QKD131059 PZY131059:QAH131059 PQC131059:PQL131059 PGG131059:PGP131059 OWK131059:OWT131059 OMO131059:OMX131059 OCS131059:ODB131059 NSW131059:NTF131059 NJA131059:NJJ131059 MZE131059:MZN131059 MPI131059:MPR131059 MFM131059:MFV131059 LVQ131059:LVZ131059 LLU131059:LMD131059 LBY131059:LCH131059 KSC131059:KSL131059 KIG131059:KIP131059 JYK131059:JYT131059 JOO131059:JOX131059 JES131059:JFB131059 IUW131059:IVF131059 ILA131059:ILJ131059 IBE131059:IBN131059 HRI131059:HRR131059 HHM131059:HHV131059 GXQ131059:GXZ131059 GNU131059:GOD131059 GDY131059:GEH131059 FUC131059:FUL131059 FKG131059:FKP131059 FAK131059:FAT131059 EQO131059:EQX131059 EGS131059:EHB131059 DWW131059:DXF131059 DNA131059:DNJ131059 DDE131059:DDN131059 CTI131059:CTR131059 CJM131059:CJV131059 BZQ131059:BZZ131059 BPU131059:BQD131059 BFY131059:BGH131059 AWC131059:AWL131059 AMG131059:AMP131059 ACK131059:ACT131059 SO131059:SX131059 IS131059:JB131059 WVE65523:WVN65523 WLI65523:WLR65523 WBM65523:WBV65523 VRQ65523:VRZ65523 VHU65523:VID65523 UXY65523:UYH65523 UOC65523:UOL65523 UEG65523:UEP65523 TUK65523:TUT65523 TKO65523:TKX65523 TAS65523:TBB65523 SQW65523:SRF65523 SHA65523:SHJ65523 RXE65523:RXN65523 RNI65523:RNR65523 RDM65523:RDV65523 QTQ65523:QTZ65523 QJU65523:QKD65523 PZY65523:QAH65523 PQC65523:PQL65523 PGG65523:PGP65523 OWK65523:OWT65523 OMO65523:OMX65523 OCS65523:ODB65523 NSW65523:NTF65523 NJA65523:NJJ65523 MZE65523:MZN65523 MPI65523:MPR65523 MFM65523:MFV65523 LVQ65523:LVZ65523 LLU65523:LMD65523 LBY65523:LCH65523 KSC65523:KSL65523 KIG65523:KIP65523 JYK65523:JYT65523 JOO65523:JOX65523 JES65523:JFB65523 IUW65523:IVF65523 ILA65523:ILJ65523 IBE65523:IBN65523 HRI65523:HRR65523 HHM65523:HHV65523 GXQ65523:GXZ65523 GNU65523:GOD65523 GDY65523:GEH65523 FUC65523:FUL65523 FKG65523:FKP65523 FAK65523:FAT65523 EQO65523:EQX65523 EGS65523:EHB65523 DWW65523:DXF65523 DNA65523:DNJ65523 DDE65523:DDN65523 CTI65523:CTR65523 CJM65523:CJV65523 BZQ65523:BZZ65523 BPU65523:BQD65523 BFY65523:BGH65523 AWC65523:AWL65523 AMG65523:AMP65523 ACK65523:ACT65523 SO65523:SX65523 IS65523:JB65523 WVE982987:WVN982987 WLI982987:WLR982987 WBM982987:WBV982987 VRQ982987:VRZ982987 VHU982987:VID982987 UXY982987:UYH982987 UOC982987:UOL982987 UEG982987:UEP982987 TUK982987:TUT982987 TKO982987:TKX982987 TAS982987:TBB982987 SQW982987:SRF982987 SHA982987:SHJ982987 RXE982987:RXN982987 RNI982987:RNR982987 RDM982987:RDV982987 QTQ982987:QTZ982987 QJU982987:QKD982987 PZY982987:QAH982987 PQC982987:PQL982987 PGG982987:PGP982987 OWK982987:OWT982987 OMO982987:OMX982987 OCS982987:ODB982987 NSW982987:NTF982987 NJA982987:NJJ982987 MZE982987:MZN982987 MPI982987:MPR982987 MFM982987:MFV982987 LVQ982987:LVZ982987 LLU982987:LMD982987 LBY982987:LCH982987 KSC982987:KSL982987 KIG982987:KIP982987 JYK982987:JYT982987 JOO982987:JOX982987 JES982987:JFB982987 IUW982987:IVF982987 ILA982987:ILJ982987 IBE982987:IBN982987 HRI982987:HRR982987 HHM982987:HHV982987 GXQ982987:GXZ982987 GNU982987:GOD982987 GDY982987:GEH982987 FUC982987:FUL982987 FKG982987:FKP982987 FAK982987:FAT982987 EQO982987:EQX982987 EGS982987:EHB982987 DWW982987:DXF982987 DNA982987:DNJ982987 DDE982987:DDN982987 CTI982987:CTR982987 CJM982987:CJV982987 BZQ982987:BZZ982987 BPU982987:BQD982987 BFY982987:BGH982987 AWC982987:AWL982987 AMG982987:AMP982987 ACK982987:ACT982987 SO982987:SX982987 IS982987:JB982987 WVE917451:WVN917451 WLI917451:WLR917451 WBM917451:WBV917451 VRQ917451:VRZ917451 VHU917451:VID917451 UXY917451:UYH917451 UOC917451:UOL917451 UEG917451:UEP917451 TUK917451:TUT917451 TKO917451:TKX917451 TAS917451:TBB917451 SQW917451:SRF917451 SHA917451:SHJ917451 RXE917451:RXN917451 RNI917451:RNR917451 RDM917451:RDV917451 QTQ917451:QTZ917451 QJU917451:QKD917451 PZY917451:QAH917451 PQC917451:PQL917451 PGG917451:PGP917451 OWK917451:OWT917451 OMO917451:OMX917451 OCS917451:ODB917451 NSW917451:NTF917451 NJA917451:NJJ917451 MZE917451:MZN917451 MPI917451:MPR917451 MFM917451:MFV917451 LVQ917451:LVZ917451 LLU917451:LMD917451 LBY917451:LCH917451 KSC917451:KSL917451 KIG917451:KIP917451 JYK917451:JYT917451 JOO917451:JOX917451 JES917451:JFB917451 IUW917451:IVF917451 ILA917451:ILJ917451 IBE917451:IBN917451 HRI917451:HRR917451 HHM917451:HHV917451 GXQ917451:GXZ917451 GNU917451:GOD917451 GDY917451:GEH917451 FUC917451:FUL917451 FKG917451:FKP917451 FAK917451:FAT917451 EQO917451:EQX917451 EGS917451:EHB917451 DWW917451:DXF917451 DNA917451:DNJ917451 DDE917451:DDN917451 CTI917451:CTR917451 CJM917451:CJV917451 BZQ917451:BZZ917451 BPU917451:BQD917451 BFY917451:BGH917451 AWC917451:AWL917451 AMG917451:AMP917451 ACK917451:ACT917451 SO917451:SX917451 IS917451:JB917451 WVE851915:WVN851915 WLI851915:WLR851915 WBM851915:WBV851915 VRQ851915:VRZ851915 VHU851915:VID851915 UXY851915:UYH851915 UOC851915:UOL851915 UEG851915:UEP851915 TUK851915:TUT851915 TKO851915:TKX851915 TAS851915:TBB851915 SQW851915:SRF851915 SHA851915:SHJ851915 RXE851915:RXN851915 RNI851915:RNR851915 RDM851915:RDV851915 QTQ851915:QTZ851915 QJU851915:QKD851915 PZY851915:QAH851915 PQC851915:PQL851915 PGG851915:PGP851915 OWK851915:OWT851915 OMO851915:OMX851915 OCS851915:ODB851915 NSW851915:NTF851915 NJA851915:NJJ851915 MZE851915:MZN851915 MPI851915:MPR851915 MFM851915:MFV851915 LVQ851915:LVZ851915 LLU851915:LMD851915 LBY851915:LCH851915 KSC851915:KSL851915 KIG851915:KIP851915 JYK851915:JYT851915 JOO851915:JOX851915 JES851915:JFB851915 IUW851915:IVF851915 ILA851915:ILJ851915 IBE851915:IBN851915 HRI851915:HRR851915 HHM851915:HHV851915 GXQ851915:GXZ851915 GNU851915:GOD851915 GDY851915:GEH851915 FUC851915:FUL851915 FKG851915:FKP851915 FAK851915:FAT851915 EQO851915:EQX851915 EGS851915:EHB851915 DWW851915:DXF851915 DNA851915:DNJ851915 DDE851915:DDN851915 CTI851915:CTR851915 CJM851915:CJV851915 BZQ851915:BZZ851915 BPU851915:BQD851915 BFY851915:BGH851915 AWC851915:AWL851915 AMG851915:AMP851915 ACK851915:ACT851915 SO851915:SX851915 IS851915:JB851915 WVE786379:WVN786379 WLI786379:WLR786379 WBM786379:WBV786379 VRQ786379:VRZ786379 VHU786379:VID786379 UXY786379:UYH786379 UOC786379:UOL786379 UEG786379:UEP786379 TUK786379:TUT786379 TKO786379:TKX786379 TAS786379:TBB786379 SQW786379:SRF786379 SHA786379:SHJ786379 RXE786379:RXN786379 RNI786379:RNR786379 RDM786379:RDV786379 QTQ786379:QTZ786379 QJU786379:QKD786379 PZY786379:QAH786379 PQC786379:PQL786379 PGG786379:PGP786379 OWK786379:OWT786379 OMO786379:OMX786379 OCS786379:ODB786379 NSW786379:NTF786379 NJA786379:NJJ786379 MZE786379:MZN786379 MPI786379:MPR786379 MFM786379:MFV786379 LVQ786379:LVZ786379 LLU786379:LMD786379 LBY786379:LCH786379 KSC786379:KSL786379 KIG786379:KIP786379 JYK786379:JYT786379 JOO786379:JOX786379 JES786379:JFB786379 IUW786379:IVF786379 ILA786379:ILJ786379 IBE786379:IBN786379 HRI786379:HRR786379 HHM786379:HHV786379 GXQ786379:GXZ786379 GNU786379:GOD786379 GDY786379:GEH786379 FUC786379:FUL786379 FKG786379:FKP786379 FAK786379:FAT786379 EQO786379:EQX786379 EGS786379:EHB786379 DWW786379:DXF786379 DNA786379:DNJ786379 DDE786379:DDN786379 CTI786379:CTR786379 CJM786379:CJV786379 BZQ786379:BZZ786379 BPU786379:BQD786379 BFY786379:BGH786379 AWC786379:AWL786379 AMG786379:AMP786379 ACK786379:ACT786379 SO786379:SX786379 IS786379:JB786379 WVE720843:WVN720843 WLI720843:WLR720843 WBM720843:WBV720843 VRQ720843:VRZ720843 VHU720843:VID720843 UXY720843:UYH720843 UOC720843:UOL720843 UEG720843:UEP720843 TUK720843:TUT720843 TKO720843:TKX720843 TAS720843:TBB720843 SQW720843:SRF720843 SHA720843:SHJ720843 RXE720843:RXN720843 RNI720843:RNR720843 RDM720843:RDV720843 QTQ720843:QTZ720843 QJU720843:QKD720843 PZY720843:QAH720843 PQC720843:PQL720843 PGG720843:PGP720843 OWK720843:OWT720843 OMO720843:OMX720843 OCS720843:ODB720843 NSW720843:NTF720843 NJA720843:NJJ720843 MZE720843:MZN720843 MPI720843:MPR720843 MFM720843:MFV720843 LVQ720843:LVZ720843 LLU720843:LMD720843 LBY720843:LCH720843 KSC720843:KSL720843 KIG720843:KIP720843 JYK720843:JYT720843 JOO720843:JOX720843 JES720843:JFB720843 IUW720843:IVF720843 ILA720843:ILJ720843 IBE720843:IBN720843 HRI720843:HRR720843 HHM720843:HHV720843 GXQ720843:GXZ720843 GNU720843:GOD720843 GDY720843:GEH720843 FUC720843:FUL720843 FKG720843:FKP720843 FAK720843:FAT720843 EQO720843:EQX720843 EGS720843:EHB720843 DWW720843:DXF720843 DNA720843:DNJ720843 DDE720843:DDN720843 CTI720843:CTR720843 CJM720843:CJV720843 BZQ720843:BZZ720843 BPU720843:BQD720843 BFY720843:BGH720843 AWC720843:AWL720843 AMG720843:AMP720843 ACK720843:ACT720843 SO720843:SX720843 IS720843:JB720843 WVE655307:WVN655307 WLI655307:WLR655307 WBM655307:WBV655307 VRQ655307:VRZ655307 VHU655307:VID655307 UXY655307:UYH655307 UOC655307:UOL655307 UEG655307:UEP655307 TUK655307:TUT655307 TKO655307:TKX655307 TAS655307:TBB655307 SQW655307:SRF655307 SHA655307:SHJ655307 RXE655307:RXN655307 RNI655307:RNR655307 RDM655307:RDV655307 QTQ655307:QTZ655307 QJU655307:QKD655307 PZY655307:QAH655307 PQC655307:PQL655307 PGG655307:PGP655307 OWK655307:OWT655307 OMO655307:OMX655307 OCS655307:ODB655307 NSW655307:NTF655307 NJA655307:NJJ655307 MZE655307:MZN655307 MPI655307:MPR655307 MFM655307:MFV655307 LVQ655307:LVZ655307 LLU655307:LMD655307 LBY655307:LCH655307 KSC655307:KSL655307 KIG655307:KIP655307 JYK655307:JYT655307 JOO655307:JOX655307 JES655307:JFB655307 IUW655307:IVF655307 ILA655307:ILJ655307 IBE655307:IBN655307 HRI655307:HRR655307 HHM655307:HHV655307 GXQ655307:GXZ655307 GNU655307:GOD655307 GDY655307:GEH655307 FUC655307:FUL655307 FKG655307:FKP655307 FAK655307:FAT655307 EQO655307:EQX655307 EGS655307:EHB655307 DWW655307:DXF655307 DNA655307:DNJ655307 DDE655307:DDN655307 CTI655307:CTR655307 CJM655307:CJV655307 BZQ655307:BZZ655307 BPU655307:BQD655307 BFY655307:BGH655307 AWC655307:AWL655307 AMG655307:AMP655307 ACK655307:ACT655307 SO655307:SX655307 IS655307:JB655307 WVE589771:WVN589771 WLI589771:WLR589771 WBM589771:WBV589771 VRQ589771:VRZ589771 VHU589771:VID589771 UXY589771:UYH589771 UOC589771:UOL589771 UEG589771:UEP589771 TUK589771:TUT589771 TKO589771:TKX589771 TAS589771:TBB589771 SQW589771:SRF589771 SHA589771:SHJ589771 RXE589771:RXN589771 RNI589771:RNR589771 RDM589771:RDV589771 QTQ589771:QTZ589771 QJU589771:QKD589771 PZY589771:QAH589771 PQC589771:PQL589771 PGG589771:PGP589771 OWK589771:OWT589771 OMO589771:OMX589771 OCS589771:ODB589771 NSW589771:NTF589771 NJA589771:NJJ589771 MZE589771:MZN589771 MPI589771:MPR589771 MFM589771:MFV589771 LVQ589771:LVZ589771 LLU589771:LMD589771 LBY589771:LCH589771 KSC589771:KSL589771 KIG589771:KIP589771 JYK589771:JYT589771 JOO589771:JOX589771 JES589771:JFB589771 IUW589771:IVF589771 ILA589771:ILJ589771 IBE589771:IBN589771 HRI589771:HRR589771 HHM589771:HHV589771 GXQ589771:GXZ589771 GNU589771:GOD589771 GDY589771:GEH589771 FUC589771:FUL589771 FKG589771:FKP589771 FAK589771:FAT589771 EQO589771:EQX589771 EGS589771:EHB589771 DWW589771:DXF589771 DNA589771:DNJ589771 DDE589771:DDN589771 CTI589771:CTR589771 CJM589771:CJV589771 BZQ589771:BZZ589771 BPU589771:BQD589771 BFY589771:BGH589771 AWC589771:AWL589771 AMG589771:AMP589771 ACK589771:ACT589771 SO589771:SX589771 IS589771:JB589771 WVE524235:WVN524235 WLI524235:WLR524235 WBM524235:WBV524235 VRQ524235:VRZ524235 VHU524235:VID524235 UXY524235:UYH524235 UOC524235:UOL524235 UEG524235:UEP524235 TUK524235:TUT524235 TKO524235:TKX524235 TAS524235:TBB524235 SQW524235:SRF524235 SHA524235:SHJ524235 RXE524235:RXN524235 RNI524235:RNR524235 RDM524235:RDV524235 QTQ524235:QTZ524235 QJU524235:QKD524235 PZY524235:QAH524235 PQC524235:PQL524235 PGG524235:PGP524235 OWK524235:OWT524235 OMO524235:OMX524235 OCS524235:ODB524235 NSW524235:NTF524235 NJA524235:NJJ524235 MZE524235:MZN524235 MPI524235:MPR524235 MFM524235:MFV524235 LVQ524235:LVZ524235 LLU524235:LMD524235 LBY524235:LCH524235 KSC524235:KSL524235 KIG524235:KIP524235 JYK524235:JYT524235 JOO524235:JOX524235 JES524235:JFB524235 IUW524235:IVF524235 ILA524235:ILJ524235 IBE524235:IBN524235 HRI524235:HRR524235 HHM524235:HHV524235 GXQ524235:GXZ524235 GNU524235:GOD524235 GDY524235:GEH524235 FUC524235:FUL524235 FKG524235:FKP524235 FAK524235:FAT524235 EQO524235:EQX524235 EGS524235:EHB524235 DWW524235:DXF524235 DNA524235:DNJ524235 DDE524235:DDN524235 CTI524235:CTR524235 CJM524235:CJV524235 BZQ524235:BZZ524235 BPU524235:BQD524235 BFY524235:BGH524235 AWC524235:AWL524235 AMG524235:AMP524235 ACK524235:ACT524235 SO524235:SX524235 IS524235:JB524235 WVE458699:WVN458699 WLI458699:WLR458699 WBM458699:WBV458699 VRQ458699:VRZ458699 VHU458699:VID458699 UXY458699:UYH458699 UOC458699:UOL458699 UEG458699:UEP458699 TUK458699:TUT458699 TKO458699:TKX458699 TAS458699:TBB458699 SQW458699:SRF458699 SHA458699:SHJ458699 RXE458699:RXN458699 RNI458699:RNR458699 RDM458699:RDV458699 QTQ458699:QTZ458699 QJU458699:QKD458699 PZY458699:QAH458699 PQC458699:PQL458699 PGG458699:PGP458699 OWK458699:OWT458699 OMO458699:OMX458699 OCS458699:ODB458699 NSW458699:NTF458699 NJA458699:NJJ458699 MZE458699:MZN458699 MPI458699:MPR458699 MFM458699:MFV458699 LVQ458699:LVZ458699 LLU458699:LMD458699 LBY458699:LCH458699 KSC458699:KSL458699 KIG458699:KIP458699 JYK458699:JYT458699 JOO458699:JOX458699 JES458699:JFB458699 IUW458699:IVF458699 ILA458699:ILJ458699 IBE458699:IBN458699 HRI458699:HRR458699 HHM458699:HHV458699 GXQ458699:GXZ458699 GNU458699:GOD458699 GDY458699:GEH458699 FUC458699:FUL458699 FKG458699:FKP458699 FAK458699:FAT458699 EQO458699:EQX458699 EGS458699:EHB458699 DWW458699:DXF458699 DNA458699:DNJ458699 DDE458699:DDN458699 CTI458699:CTR458699 CJM458699:CJV458699 BZQ458699:BZZ458699 BPU458699:BQD458699 BFY458699:BGH458699 AWC458699:AWL458699 AMG458699:AMP458699 ACK458699:ACT458699 SO458699:SX458699 IS458699:JB458699 WVE393163:WVN393163 WLI393163:WLR393163 WBM393163:WBV393163 VRQ393163:VRZ393163 VHU393163:VID393163 UXY393163:UYH393163 UOC393163:UOL393163 UEG393163:UEP393163 TUK393163:TUT393163 TKO393163:TKX393163 TAS393163:TBB393163 SQW393163:SRF393163 SHA393163:SHJ393163 RXE393163:RXN393163 RNI393163:RNR393163 RDM393163:RDV393163 QTQ393163:QTZ393163 QJU393163:QKD393163 PZY393163:QAH393163 PQC393163:PQL393163 PGG393163:PGP393163 OWK393163:OWT393163 OMO393163:OMX393163 OCS393163:ODB393163 NSW393163:NTF393163 NJA393163:NJJ393163 MZE393163:MZN393163 MPI393163:MPR393163 MFM393163:MFV393163 LVQ393163:LVZ393163 LLU393163:LMD393163 LBY393163:LCH393163 KSC393163:KSL393163 KIG393163:KIP393163 JYK393163:JYT393163 JOO393163:JOX393163 JES393163:JFB393163 IUW393163:IVF393163 ILA393163:ILJ393163 IBE393163:IBN393163 HRI393163:HRR393163 HHM393163:HHV393163 GXQ393163:GXZ393163 GNU393163:GOD393163 GDY393163:GEH393163 FUC393163:FUL393163 FKG393163:FKP393163 FAK393163:FAT393163 EQO393163:EQX393163 EGS393163:EHB393163 DWW393163:DXF393163 DNA393163:DNJ393163 DDE393163:DDN393163 CTI393163:CTR393163 CJM393163:CJV393163 BZQ393163:BZZ393163 BPU393163:BQD393163 BFY393163:BGH393163 AWC393163:AWL393163 AMG393163:AMP393163 ACK393163:ACT393163 SO393163:SX393163 IS393163:JB393163 WVE327627:WVN327627 WLI327627:WLR327627 WBM327627:WBV327627 VRQ327627:VRZ327627 VHU327627:VID327627 UXY327627:UYH327627 UOC327627:UOL327627 UEG327627:UEP327627 TUK327627:TUT327627 TKO327627:TKX327627 TAS327627:TBB327627 SQW327627:SRF327627 SHA327627:SHJ327627 RXE327627:RXN327627 RNI327627:RNR327627 RDM327627:RDV327627 QTQ327627:QTZ327627 QJU327627:QKD327627 PZY327627:QAH327627 PQC327627:PQL327627 PGG327627:PGP327627 OWK327627:OWT327627 OMO327627:OMX327627 OCS327627:ODB327627 NSW327627:NTF327627 NJA327627:NJJ327627 MZE327627:MZN327627 MPI327627:MPR327627 MFM327627:MFV327627 LVQ327627:LVZ327627 LLU327627:LMD327627 LBY327627:LCH327627 KSC327627:KSL327627 KIG327627:KIP327627 JYK327627:JYT327627 JOO327627:JOX327627 JES327627:JFB327627 IUW327627:IVF327627 ILA327627:ILJ327627 IBE327627:IBN327627 HRI327627:HRR327627 HHM327627:HHV327627 GXQ327627:GXZ327627 GNU327627:GOD327627 GDY327627:GEH327627 FUC327627:FUL327627 FKG327627:FKP327627 FAK327627:FAT327627 EQO327627:EQX327627 EGS327627:EHB327627 DWW327627:DXF327627 DNA327627:DNJ327627 DDE327627:DDN327627 CTI327627:CTR327627 CJM327627:CJV327627 BZQ327627:BZZ327627 BPU327627:BQD327627 BFY327627:BGH327627 AWC327627:AWL327627 AMG327627:AMP327627 ACK327627:ACT327627 SO327627:SX327627 IS327627:JB327627 WVE262091:WVN262091 WLI262091:WLR262091 WBM262091:WBV262091 VRQ262091:VRZ262091 VHU262091:VID262091 UXY262091:UYH262091 UOC262091:UOL262091 UEG262091:UEP262091 TUK262091:TUT262091 TKO262091:TKX262091 TAS262091:TBB262091 SQW262091:SRF262091 SHA262091:SHJ262091 RXE262091:RXN262091 RNI262091:RNR262091 RDM262091:RDV262091 QTQ262091:QTZ262091 QJU262091:QKD262091 PZY262091:QAH262091 PQC262091:PQL262091 PGG262091:PGP262091 OWK262091:OWT262091 OMO262091:OMX262091 OCS262091:ODB262091 NSW262091:NTF262091 NJA262091:NJJ262091 MZE262091:MZN262091 MPI262091:MPR262091 MFM262091:MFV262091 LVQ262091:LVZ262091 LLU262091:LMD262091 LBY262091:LCH262091 KSC262091:KSL262091 KIG262091:KIP262091 JYK262091:JYT262091 JOO262091:JOX262091 JES262091:JFB262091 IUW262091:IVF262091 ILA262091:ILJ262091 IBE262091:IBN262091 HRI262091:HRR262091 HHM262091:HHV262091 GXQ262091:GXZ262091 GNU262091:GOD262091 GDY262091:GEH262091 FUC262091:FUL262091 FKG262091:FKP262091 FAK262091:FAT262091 EQO262091:EQX262091 EGS262091:EHB262091 DWW262091:DXF262091 DNA262091:DNJ262091 DDE262091:DDN262091 CTI262091:CTR262091 CJM262091:CJV262091 BZQ262091:BZZ262091 BPU262091:BQD262091 BFY262091:BGH262091 AWC262091:AWL262091 AMG262091:AMP262091 ACK262091:ACT262091 SO262091:SX262091 IS262091:JB262091 WVE196555:WVN196555 WLI196555:WLR196555 WBM196555:WBV196555 VRQ196555:VRZ196555 VHU196555:VID196555 UXY196555:UYH196555 UOC196555:UOL196555 UEG196555:UEP196555 TUK196555:TUT196555 TKO196555:TKX196555 TAS196555:TBB196555 SQW196555:SRF196555 SHA196555:SHJ196555 RXE196555:RXN196555 RNI196555:RNR196555 RDM196555:RDV196555 QTQ196555:QTZ196555 QJU196555:QKD196555 PZY196555:QAH196555 PQC196555:PQL196555 PGG196555:PGP196555 OWK196555:OWT196555 OMO196555:OMX196555 OCS196555:ODB196555 NSW196555:NTF196555 NJA196555:NJJ196555 MZE196555:MZN196555 MPI196555:MPR196555 MFM196555:MFV196555 LVQ196555:LVZ196555 LLU196555:LMD196555 LBY196555:LCH196555 KSC196555:KSL196555 KIG196555:KIP196555 JYK196555:JYT196555 JOO196555:JOX196555 JES196555:JFB196555 IUW196555:IVF196555 ILA196555:ILJ196555 IBE196555:IBN196555 HRI196555:HRR196555 HHM196555:HHV196555 GXQ196555:GXZ196555 GNU196555:GOD196555 GDY196555:GEH196555 FUC196555:FUL196555 FKG196555:FKP196555 FAK196555:FAT196555 EQO196555:EQX196555 EGS196555:EHB196555 DWW196555:DXF196555 DNA196555:DNJ196555 DDE196555:DDN196555 CTI196555:CTR196555 CJM196555:CJV196555 BZQ196555:BZZ196555 BPU196555:BQD196555 BFY196555:BGH196555 AWC196555:AWL196555 AMG196555:AMP196555 ACK196555:ACT196555 SO196555:SX196555 IS196555:JB196555 WVE131019:WVN131019 WLI131019:WLR131019 WBM131019:WBV131019 VRQ131019:VRZ131019 VHU131019:VID131019 UXY131019:UYH131019 UOC131019:UOL131019 UEG131019:UEP131019 TUK131019:TUT131019 TKO131019:TKX131019 TAS131019:TBB131019 SQW131019:SRF131019 SHA131019:SHJ131019 RXE131019:RXN131019 RNI131019:RNR131019 RDM131019:RDV131019 QTQ131019:QTZ131019 QJU131019:QKD131019 PZY131019:QAH131019 PQC131019:PQL131019 PGG131019:PGP131019 OWK131019:OWT131019 OMO131019:OMX131019 OCS131019:ODB131019 NSW131019:NTF131019 NJA131019:NJJ131019 MZE131019:MZN131019 MPI131019:MPR131019 MFM131019:MFV131019 LVQ131019:LVZ131019 LLU131019:LMD131019 LBY131019:LCH131019 KSC131019:KSL131019 KIG131019:KIP131019 JYK131019:JYT131019 JOO131019:JOX131019 JES131019:JFB131019 IUW131019:IVF131019 ILA131019:ILJ131019 IBE131019:IBN131019 HRI131019:HRR131019 HHM131019:HHV131019 GXQ131019:GXZ131019 GNU131019:GOD131019 GDY131019:GEH131019 FUC131019:FUL131019 FKG131019:FKP131019 FAK131019:FAT131019 EQO131019:EQX131019 EGS131019:EHB131019 DWW131019:DXF131019 DNA131019:DNJ131019 DDE131019:DDN131019 CTI131019:CTR131019 CJM131019:CJV131019 BZQ131019:BZZ131019 BPU131019:BQD131019 BFY131019:BGH131019 AWC131019:AWL131019 AMG131019:AMP131019 ACK131019:ACT131019 SO131019:SX131019 IS131019:JB131019 WVE65483:WVN65483 WLI65483:WLR65483 WBM65483:WBV65483 VRQ65483:VRZ65483 VHU65483:VID65483 UXY65483:UYH65483 UOC65483:UOL65483 UEG65483:UEP65483 TUK65483:TUT65483 TKO65483:TKX65483 TAS65483:TBB65483 SQW65483:SRF65483 SHA65483:SHJ65483 RXE65483:RXN65483 RNI65483:RNR65483 RDM65483:RDV65483 QTQ65483:QTZ65483 QJU65483:QKD65483 PZY65483:QAH65483 PQC65483:PQL65483 PGG65483:PGP65483 OWK65483:OWT65483 OMO65483:OMX65483 OCS65483:ODB65483 NSW65483:NTF65483 NJA65483:NJJ65483 MZE65483:MZN65483 MPI65483:MPR65483 MFM65483:MFV65483 LVQ65483:LVZ65483 LLU65483:LMD65483 LBY65483:LCH65483 KSC65483:KSL65483 KIG65483:KIP65483 JYK65483:JYT65483 JOO65483:JOX65483 JES65483:JFB65483 IUW65483:IVF65483 ILA65483:ILJ65483 IBE65483:IBN65483 HRI65483:HRR65483 HHM65483:HHV65483 GXQ65483:GXZ65483 GNU65483:GOD65483 GDY65483:GEH65483 FUC65483:FUL65483 FKG65483:FKP65483 FAK65483:FAT65483 EQO65483:EQX65483 EGS65483:EHB65483 DWW65483:DXF65483 DNA65483:DNJ65483 DDE65483:DDN65483 CTI65483:CTR65483 CJM65483:CJV65483 BZQ65483:BZZ65483 BPU65483:BQD65483 BFY65483:BGH65483 AWC65483:AWL65483 AMG65483:AMP65483 ACK65483:ACT65483 SO65483:SX65483 IS65483:JB65483 WVE982947:WVN982947 WLI982947:WLR982947 WBM982947:WBV982947 VRQ982947:VRZ982947 VHU982947:VID982947 UXY982947:UYH982947 UOC982947:UOL982947 UEG982947:UEP982947 TUK982947:TUT982947 TKO982947:TKX982947 TAS982947:TBB982947 SQW982947:SRF982947 SHA982947:SHJ982947 RXE982947:RXN982947 RNI982947:RNR982947 RDM982947:RDV982947 QTQ982947:QTZ982947 QJU982947:QKD982947 PZY982947:QAH982947 PQC982947:PQL982947 PGG982947:PGP982947 OWK982947:OWT982947 OMO982947:OMX982947 OCS982947:ODB982947 NSW982947:NTF982947 NJA982947:NJJ982947 MZE982947:MZN982947 MPI982947:MPR982947 MFM982947:MFV982947 LVQ982947:LVZ982947 LLU982947:LMD982947 LBY982947:LCH982947 KSC982947:KSL982947 KIG982947:KIP982947 JYK982947:JYT982947 JOO982947:JOX982947 JES982947:JFB982947 IUW982947:IVF982947 ILA982947:ILJ982947 IBE982947:IBN982947 HRI982947:HRR982947 HHM982947:HHV982947 GXQ982947:GXZ982947 GNU982947:GOD982947 GDY982947:GEH982947 FUC982947:FUL982947 FKG982947:FKP982947 FAK982947:FAT982947 EQO982947:EQX982947 EGS982947:EHB982947 DWW982947:DXF982947 DNA982947:DNJ982947 DDE982947:DDN982947 CTI982947:CTR982947 CJM982947:CJV982947 BZQ982947:BZZ982947 BPU982947:BQD982947 BFY982947:BGH982947 AWC982947:AWL982947 AMG982947:AMP982947 ACK982947:ACT982947 SO982947:SX982947 IS982947:JB982947 WVE917411:WVN917411 WLI917411:WLR917411 WBM917411:WBV917411 VRQ917411:VRZ917411 VHU917411:VID917411 UXY917411:UYH917411 UOC917411:UOL917411 UEG917411:UEP917411 TUK917411:TUT917411 TKO917411:TKX917411 TAS917411:TBB917411 SQW917411:SRF917411 SHA917411:SHJ917411 RXE917411:RXN917411 RNI917411:RNR917411 RDM917411:RDV917411 QTQ917411:QTZ917411 QJU917411:QKD917411 PZY917411:QAH917411 PQC917411:PQL917411 PGG917411:PGP917411 OWK917411:OWT917411 OMO917411:OMX917411 OCS917411:ODB917411 NSW917411:NTF917411 NJA917411:NJJ917411 MZE917411:MZN917411 MPI917411:MPR917411 MFM917411:MFV917411 LVQ917411:LVZ917411 LLU917411:LMD917411 LBY917411:LCH917411 KSC917411:KSL917411 KIG917411:KIP917411 JYK917411:JYT917411 JOO917411:JOX917411 JES917411:JFB917411 IUW917411:IVF917411 ILA917411:ILJ917411 IBE917411:IBN917411 HRI917411:HRR917411 HHM917411:HHV917411 GXQ917411:GXZ917411 GNU917411:GOD917411 GDY917411:GEH917411 FUC917411:FUL917411 FKG917411:FKP917411 FAK917411:FAT917411 EQO917411:EQX917411 EGS917411:EHB917411 DWW917411:DXF917411 DNA917411:DNJ917411 DDE917411:DDN917411 CTI917411:CTR917411 CJM917411:CJV917411 BZQ917411:BZZ917411 BPU917411:BQD917411 BFY917411:BGH917411 AWC917411:AWL917411 AMG917411:AMP917411 ACK917411:ACT917411 SO917411:SX917411 IS917411:JB917411 WVE851875:WVN851875 WLI851875:WLR851875 WBM851875:WBV851875 VRQ851875:VRZ851875 VHU851875:VID851875 UXY851875:UYH851875 UOC851875:UOL851875 UEG851875:UEP851875 TUK851875:TUT851875 TKO851875:TKX851875 TAS851875:TBB851875 SQW851875:SRF851875 SHA851875:SHJ851875 RXE851875:RXN851875 RNI851875:RNR851875 RDM851875:RDV851875 QTQ851875:QTZ851875 QJU851875:QKD851875 PZY851875:QAH851875 PQC851875:PQL851875 PGG851875:PGP851875 OWK851875:OWT851875 OMO851875:OMX851875 OCS851875:ODB851875 NSW851875:NTF851875 NJA851875:NJJ851875 MZE851875:MZN851875 MPI851875:MPR851875 MFM851875:MFV851875 LVQ851875:LVZ851875 LLU851875:LMD851875 LBY851875:LCH851875 KSC851875:KSL851875 KIG851875:KIP851875 JYK851875:JYT851875 JOO851875:JOX851875 JES851875:JFB851875 IUW851875:IVF851875 ILA851875:ILJ851875 IBE851875:IBN851875 HRI851875:HRR851875 HHM851875:HHV851875 GXQ851875:GXZ851875 GNU851875:GOD851875 GDY851875:GEH851875 FUC851875:FUL851875 FKG851875:FKP851875 FAK851875:FAT851875 EQO851875:EQX851875 EGS851875:EHB851875 DWW851875:DXF851875 DNA851875:DNJ851875 DDE851875:DDN851875 CTI851875:CTR851875 CJM851875:CJV851875 BZQ851875:BZZ851875 BPU851875:BQD851875 BFY851875:BGH851875 AWC851875:AWL851875 AMG851875:AMP851875 ACK851875:ACT851875 SO851875:SX851875 IS851875:JB851875 WVE786339:WVN786339 WLI786339:WLR786339 WBM786339:WBV786339 VRQ786339:VRZ786339 VHU786339:VID786339 UXY786339:UYH786339 UOC786339:UOL786339 UEG786339:UEP786339 TUK786339:TUT786339 TKO786339:TKX786339 TAS786339:TBB786339 SQW786339:SRF786339 SHA786339:SHJ786339 RXE786339:RXN786339 RNI786339:RNR786339 RDM786339:RDV786339 QTQ786339:QTZ786339 QJU786339:QKD786339 PZY786339:QAH786339 PQC786339:PQL786339 PGG786339:PGP786339 OWK786339:OWT786339 OMO786339:OMX786339 OCS786339:ODB786339 NSW786339:NTF786339 NJA786339:NJJ786339 MZE786339:MZN786339 MPI786339:MPR786339 MFM786339:MFV786339 LVQ786339:LVZ786339 LLU786339:LMD786339 LBY786339:LCH786339 KSC786339:KSL786339 KIG786339:KIP786339 JYK786339:JYT786339 JOO786339:JOX786339 JES786339:JFB786339 IUW786339:IVF786339 ILA786339:ILJ786339 IBE786339:IBN786339 HRI786339:HRR786339 HHM786339:HHV786339 GXQ786339:GXZ786339 GNU786339:GOD786339 GDY786339:GEH786339 FUC786339:FUL786339 FKG786339:FKP786339 FAK786339:FAT786339 EQO786339:EQX786339 EGS786339:EHB786339 DWW786339:DXF786339 DNA786339:DNJ786339 DDE786339:DDN786339 CTI786339:CTR786339 CJM786339:CJV786339 BZQ786339:BZZ786339 BPU786339:BQD786339 BFY786339:BGH786339 AWC786339:AWL786339 AMG786339:AMP786339 ACK786339:ACT786339 SO786339:SX786339 IS786339:JB786339 WVE720803:WVN720803 WLI720803:WLR720803 WBM720803:WBV720803 VRQ720803:VRZ720803 VHU720803:VID720803 UXY720803:UYH720803 UOC720803:UOL720803 UEG720803:UEP720803 TUK720803:TUT720803 TKO720803:TKX720803 TAS720803:TBB720803 SQW720803:SRF720803 SHA720803:SHJ720803 RXE720803:RXN720803 RNI720803:RNR720803 RDM720803:RDV720803 QTQ720803:QTZ720803 QJU720803:QKD720803 PZY720803:QAH720803 PQC720803:PQL720803 PGG720803:PGP720803 OWK720803:OWT720803 OMO720803:OMX720803 OCS720803:ODB720803 NSW720803:NTF720803 NJA720803:NJJ720803 MZE720803:MZN720803 MPI720803:MPR720803 MFM720803:MFV720803 LVQ720803:LVZ720803 LLU720803:LMD720803 LBY720803:LCH720803 KSC720803:KSL720803 KIG720803:KIP720803 JYK720803:JYT720803 JOO720803:JOX720803 JES720803:JFB720803 IUW720803:IVF720803 ILA720803:ILJ720803 IBE720803:IBN720803 HRI720803:HRR720803 HHM720803:HHV720803 GXQ720803:GXZ720803 GNU720803:GOD720803 GDY720803:GEH720803 FUC720803:FUL720803 FKG720803:FKP720803 FAK720803:FAT720803 EQO720803:EQX720803 EGS720803:EHB720803 DWW720803:DXF720803 DNA720803:DNJ720803 DDE720803:DDN720803 CTI720803:CTR720803 CJM720803:CJV720803 BZQ720803:BZZ720803 BPU720803:BQD720803 BFY720803:BGH720803 AWC720803:AWL720803 AMG720803:AMP720803 ACK720803:ACT720803 SO720803:SX720803 IS720803:JB720803 WVE655267:WVN655267 WLI655267:WLR655267 WBM655267:WBV655267 VRQ655267:VRZ655267 VHU655267:VID655267 UXY655267:UYH655267 UOC655267:UOL655267 UEG655267:UEP655267 TUK655267:TUT655267 TKO655267:TKX655267 TAS655267:TBB655267 SQW655267:SRF655267 SHA655267:SHJ655267 RXE655267:RXN655267 RNI655267:RNR655267 RDM655267:RDV655267 QTQ655267:QTZ655267 QJU655267:QKD655267 PZY655267:QAH655267 PQC655267:PQL655267 PGG655267:PGP655267 OWK655267:OWT655267 OMO655267:OMX655267 OCS655267:ODB655267 NSW655267:NTF655267 NJA655267:NJJ655267 MZE655267:MZN655267 MPI655267:MPR655267 MFM655267:MFV655267 LVQ655267:LVZ655267 LLU655267:LMD655267 LBY655267:LCH655267 KSC655267:KSL655267 KIG655267:KIP655267 JYK655267:JYT655267 JOO655267:JOX655267 JES655267:JFB655267 IUW655267:IVF655267 ILA655267:ILJ655267 IBE655267:IBN655267 HRI655267:HRR655267 HHM655267:HHV655267 GXQ655267:GXZ655267 GNU655267:GOD655267 GDY655267:GEH655267 FUC655267:FUL655267 FKG655267:FKP655267 FAK655267:FAT655267 EQO655267:EQX655267 EGS655267:EHB655267 DWW655267:DXF655267 DNA655267:DNJ655267 DDE655267:DDN655267 CTI655267:CTR655267 CJM655267:CJV655267 BZQ655267:BZZ655267 BPU655267:BQD655267 BFY655267:BGH655267 AWC655267:AWL655267 AMG655267:AMP655267 ACK655267:ACT655267 SO655267:SX655267 IS655267:JB655267 WVE589731:WVN589731 WLI589731:WLR589731 WBM589731:WBV589731 VRQ589731:VRZ589731 VHU589731:VID589731 UXY589731:UYH589731 UOC589731:UOL589731 UEG589731:UEP589731 TUK589731:TUT589731 TKO589731:TKX589731 TAS589731:TBB589731 SQW589731:SRF589731 SHA589731:SHJ589731 RXE589731:RXN589731 RNI589731:RNR589731 RDM589731:RDV589731 QTQ589731:QTZ589731 QJU589731:QKD589731 PZY589731:QAH589731 PQC589731:PQL589731 PGG589731:PGP589731 OWK589731:OWT589731 OMO589731:OMX589731 OCS589731:ODB589731 NSW589731:NTF589731 NJA589731:NJJ589731 MZE589731:MZN589731 MPI589731:MPR589731 MFM589731:MFV589731 LVQ589731:LVZ589731 LLU589731:LMD589731 LBY589731:LCH589731 KSC589731:KSL589731 KIG589731:KIP589731 JYK589731:JYT589731 JOO589731:JOX589731 JES589731:JFB589731 IUW589731:IVF589731 ILA589731:ILJ589731 IBE589731:IBN589731 HRI589731:HRR589731 HHM589731:HHV589731 GXQ589731:GXZ589731 GNU589731:GOD589731 GDY589731:GEH589731 FUC589731:FUL589731 FKG589731:FKP589731 FAK589731:FAT589731 EQO589731:EQX589731 EGS589731:EHB589731 DWW589731:DXF589731 DNA589731:DNJ589731 DDE589731:DDN589731 CTI589731:CTR589731 CJM589731:CJV589731 BZQ589731:BZZ589731 BPU589731:BQD589731 BFY589731:BGH589731 AWC589731:AWL589731 AMG589731:AMP589731 ACK589731:ACT589731 SO589731:SX589731 IS589731:JB589731 WVE524195:WVN524195 WLI524195:WLR524195 WBM524195:WBV524195 VRQ524195:VRZ524195 VHU524195:VID524195 UXY524195:UYH524195 UOC524195:UOL524195 UEG524195:UEP524195 TUK524195:TUT524195 TKO524195:TKX524195 TAS524195:TBB524195 SQW524195:SRF524195 SHA524195:SHJ524195 RXE524195:RXN524195 RNI524195:RNR524195 RDM524195:RDV524195 QTQ524195:QTZ524195 QJU524195:QKD524195 PZY524195:QAH524195 PQC524195:PQL524195 PGG524195:PGP524195 OWK524195:OWT524195 OMO524195:OMX524195 OCS524195:ODB524195 NSW524195:NTF524195 NJA524195:NJJ524195 MZE524195:MZN524195 MPI524195:MPR524195 MFM524195:MFV524195 LVQ524195:LVZ524195 LLU524195:LMD524195 LBY524195:LCH524195 KSC524195:KSL524195 KIG524195:KIP524195 JYK524195:JYT524195 JOO524195:JOX524195 JES524195:JFB524195 IUW524195:IVF524195 ILA524195:ILJ524195 IBE524195:IBN524195 HRI524195:HRR524195 HHM524195:HHV524195 GXQ524195:GXZ524195 GNU524195:GOD524195 GDY524195:GEH524195 FUC524195:FUL524195 FKG524195:FKP524195 FAK524195:FAT524195 EQO524195:EQX524195 EGS524195:EHB524195 DWW524195:DXF524195 DNA524195:DNJ524195 DDE524195:DDN524195 CTI524195:CTR524195 CJM524195:CJV524195 BZQ524195:BZZ524195 BPU524195:BQD524195 BFY524195:BGH524195 AWC524195:AWL524195 AMG524195:AMP524195 ACK524195:ACT524195 SO524195:SX524195 IS524195:JB524195 WVE458659:WVN458659 WLI458659:WLR458659 WBM458659:WBV458659 VRQ458659:VRZ458659 VHU458659:VID458659 UXY458659:UYH458659 UOC458659:UOL458659 UEG458659:UEP458659 TUK458659:TUT458659 TKO458659:TKX458659 TAS458659:TBB458659 SQW458659:SRF458659 SHA458659:SHJ458659 RXE458659:RXN458659 RNI458659:RNR458659 RDM458659:RDV458659 QTQ458659:QTZ458659 QJU458659:QKD458659 PZY458659:QAH458659 PQC458659:PQL458659 PGG458659:PGP458659 OWK458659:OWT458659 OMO458659:OMX458659 OCS458659:ODB458659 NSW458659:NTF458659 NJA458659:NJJ458659 MZE458659:MZN458659 MPI458659:MPR458659 MFM458659:MFV458659 LVQ458659:LVZ458659 LLU458659:LMD458659 LBY458659:LCH458659 KSC458659:KSL458659 KIG458659:KIP458659 JYK458659:JYT458659 JOO458659:JOX458659 JES458659:JFB458659 IUW458659:IVF458659 ILA458659:ILJ458659 IBE458659:IBN458659 HRI458659:HRR458659 HHM458659:HHV458659 GXQ458659:GXZ458659 GNU458659:GOD458659 GDY458659:GEH458659 FUC458659:FUL458659 FKG458659:FKP458659 FAK458659:FAT458659 EQO458659:EQX458659 EGS458659:EHB458659 DWW458659:DXF458659 DNA458659:DNJ458659 DDE458659:DDN458659 CTI458659:CTR458659 CJM458659:CJV458659 BZQ458659:BZZ458659 BPU458659:BQD458659 BFY458659:BGH458659 AWC458659:AWL458659 AMG458659:AMP458659 ACK458659:ACT458659 SO458659:SX458659 IS458659:JB458659 WVE393123:WVN393123 WLI393123:WLR393123 WBM393123:WBV393123 VRQ393123:VRZ393123 VHU393123:VID393123 UXY393123:UYH393123 UOC393123:UOL393123 UEG393123:UEP393123 TUK393123:TUT393123 TKO393123:TKX393123 TAS393123:TBB393123 SQW393123:SRF393123 SHA393123:SHJ393123 RXE393123:RXN393123 RNI393123:RNR393123 RDM393123:RDV393123 QTQ393123:QTZ393123 QJU393123:QKD393123 PZY393123:QAH393123 PQC393123:PQL393123 PGG393123:PGP393123 OWK393123:OWT393123 OMO393123:OMX393123 OCS393123:ODB393123 NSW393123:NTF393123 NJA393123:NJJ393123 MZE393123:MZN393123 MPI393123:MPR393123 MFM393123:MFV393123 LVQ393123:LVZ393123 LLU393123:LMD393123 LBY393123:LCH393123 KSC393123:KSL393123 KIG393123:KIP393123 JYK393123:JYT393123 JOO393123:JOX393123 JES393123:JFB393123 IUW393123:IVF393123 ILA393123:ILJ393123 IBE393123:IBN393123 HRI393123:HRR393123 HHM393123:HHV393123 GXQ393123:GXZ393123 GNU393123:GOD393123 GDY393123:GEH393123 FUC393123:FUL393123 FKG393123:FKP393123 FAK393123:FAT393123 EQO393123:EQX393123 EGS393123:EHB393123 DWW393123:DXF393123 DNA393123:DNJ393123 DDE393123:DDN393123 CTI393123:CTR393123 CJM393123:CJV393123 BZQ393123:BZZ393123 BPU393123:BQD393123 BFY393123:BGH393123 AWC393123:AWL393123 AMG393123:AMP393123 ACK393123:ACT393123 SO393123:SX393123 IS393123:JB393123 WVE327587:WVN327587 WLI327587:WLR327587 WBM327587:WBV327587 VRQ327587:VRZ327587 VHU327587:VID327587 UXY327587:UYH327587 UOC327587:UOL327587 UEG327587:UEP327587 TUK327587:TUT327587 TKO327587:TKX327587 TAS327587:TBB327587 SQW327587:SRF327587 SHA327587:SHJ327587 RXE327587:RXN327587 RNI327587:RNR327587 RDM327587:RDV327587 QTQ327587:QTZ327587 QJU327587:QKD327587 PZY327587:QAH327587 PQC327587:PQL327587 PGG327587:PGP327587 OWK327587:OWT327587 OMO327587:OMX327587 OCS327587:ODB327587 NSW327587:NTF327587 NJA327587:NJJ327587 MZE327587:MZN327587 MPI327587:MPR327587 MFM327587:MFV327587 LVQ327587:LVZ327587 LLU327587:LMD327587 LBY327587:LCH327587 KSC327587:KSL327587 KIG327587:KIP327587 JYK327587:JYT327587 JOO327587:JOX327587 JES327587:JFB327587 IUW327587:IVF327587 ILA327587:ILJ327587 IBE327587:IBN327587 HRI327587:HRR327587 HHM327587:HHV327587 GXQ327587:GXZ327587 GNU327587:GOD327587 GDY327587:GEH327587 FUC327587:FUL327587 FKG327587:FKP327587 FAK327587:FAT327587 EQO327587:EQX327587 EGS327587:EHB327587 DWW327587:DXF327587 DNA327587:DNJ327587 DDE327587:DDN327587 CTI327587:CTR327587 CJM327587:CJV327587 BZQ327587:BZZ327587 BPU327587:BQD327587 BFY327587:BGH327587 AWC327587:AWL327587 AMG327587:AMP327587 ACK327587:ACT327587 SO327587:SX327587 IS327587:JB327587 WVE262051:WVN262051 WLI262051:WLR262051 WBM262051:WBV262051 VRQ262051:VRZ262051 VHU262051:VID262051 UXY262051:UYH262051 UOC262051:UOL262051 UEG262051:UEP262051 TUK262051:TUT262051 TKO262051:TKX262051 TAS262051:TBB262051 SQW262051:SRF262051 SHA262051:SHJ262051 RXE262051:RXN262051 RNI262051:RNR262051 RDM262051:RDV262051 QTQ262051:QTZ262051 QJU262051:QKD262051 PZY262051:QAH262051 PQC262051:PQL262051 PGG262051:PGP262051 OWK262051:OWT262051 OMO262051:OMX262051 OCS262051:ODB262051 NSW262051:NTF262051 NJA262051:NJJ262051 MZE262051:MZN262051 MPI262051:MPR262051 MFM262051:MFV262051 LVQ262051:LVZ262051 LLU262051:LMD262051 LBY262051:LCH262051 KSC262051:KSL262051 KIG262051:KIP262051 JYK262051:JYT262051 JOO262051:JOX262051 JES262051:JFB262051 IUW262051:IVF262051 ILA262051:ILJ262051 IBE262051:IBN262051 HRI262051:HRR262051 HHM262051:HHV262051 GXQ262051:GXZ262051 GNU262051:GOD262051 GDY262051:GEH262051 FUC262051:FUL262051 FKG262051:FKP262051 FAK262051:FAT262051 EQO262051:EQX262051 EGS262051:EHB262051 DWW262051:DXF262051 DNA262051:DNJ262051 DDE262051:DDN262051 CTI262051:CTR262051 CJM262051:CJV262051 BZQ262051:BZZ262051 BPU262051:BQD262051 BFY262051:BGH262051 AWC262051:AWL262051 AMG262051:AMP262051 ACK262051:ACT262051 SO262051:SX262051 IS262051:JB262051 WVE196515:WVN196515 WLI196515:WLR196515 WBM196515:WBV196515 VRQ196515:VRZ196515 VHU196515:VID196515 UXY196515:UYH196515 UOC196515:UOL196515 UEG196515:UEP196515 TUK196515:TUT196515 TKO196515:TKX196515 TAS196515:TBB196515 SQW196515:SRF196515 SHA196515:SHJ196515 RXE196515:RXN196515 RNI196515:RNR196515 RDM196515:RDV196515 QTQ196515:QTZ196515 QJU196515:QKD196515 PZY196515:QAH196515 PQC196515:PQL196515 PGG196515:PGP196515 OWK196515:OWT196515 OMO196515:OMX196515 OCS196515:ODB196515 NSW196515:NTF196515 NJA196515:NJJ196515 MZE196515:MZN196515 MPI196515:MPR196515 MFM196515:MFV196515 LVQ196515:LVZ196515 LLU196515:LMD196515 LBY196515:LCH196515 KSC196515:KSL196515 KIG196515:KIP196515 JYK196515:JYT196515 JOO196515:JOX196515 JES196515:JFB196515 IUW196515:IVF196515 ILA196515:ILJ196515 IBE196515:IBN196515 HRI196515:HRR196515 HHM196515:HHV196515 GXQ196515:GXZ196515 GNU196515:GOD196515 GDY196515:GEH196515 FUC196515:FUL196515 FKG196515:FKP196515 FAK196515:FAT196515 EQO196515:EQX196515 EGS196515:EHB196515 DWW196515:DXF196515 DNA196515:DNJ196515 DDE196515:DDN196515 CTI196515:CTR196515 CJM196515:CJV196515 BZQ196515:BZZ196515 BPU196515:BQD196515 BFY196515:BGH196515 AWC196515:AWL196515 AMG196515:AMP196515 ACK196515:ACT196515 SO196515:SX196515 IS196515:JB196515 WVE130979:WVN130979 WLI130979:WLR130979 WBM130979:WBV130979 VRQ130979:VRZ130979 VHU130979:VID130979 UXY130979:UYH130979 UOC130979:UOL130979 UEG130979:UEP130979 TUK130979:TUT130979 TKO130979:TKX130979 TAS130979:TBB130979 SQW130979:SRF130979 SHA130979:SHJ130979 RXE130979:RXN130979 RNI130979:RNR130979 RDM130979:RDV130979 QTQ130979:QTZ130979 QJU130979:QKD130979 PZY130979:QAH130979 PQC130979:PQL130979 PGG130979:PGP130979 OWK130979:OWT130979 OMO130979:OMX130979 OCS130979:ODB130979 NSW130979:NTF130979 NJA130979:NJJ130979 MZE130979:MZN130979 MPI130979:MPR130979 MFM130979:MFV130979 LVQ130979:LVZ130979 LLU130979:LMD130979 LBY130979:LCH130979 KSC130979:KSL130979 KIG130979:KIP130979 JYK130979:JYT130979 JOO130979:JOX130979 JES130979:JFB130979 IUW130979:IVF130979 ILA130979:ILJ130979 IBE130979:IBN130979 HRI130979:HRR130979 HHM130979:HHV130979 GXQ130979:GXZ130979 GNU130979:GOD130979 GDY130979:GEH130979 FUC130979:FUL130979 FKG130979:FKP130979 FAK130979:FAT130979 EQO130979:EQX130979 EGS130979:EHB130979 DWW130979:DXF130979 DNA130979:DNJ130979 DDE130979:DDN130979 CTI130979:CTR130979 CJM130979:CJV130979 BZQ130979:BZZ130979 BPU130979:BQD130979 BFY130979:BGH130979 AWC130979:AWL130979 AMG130979:AMP130979 ACK130979:ACT130979 SO130979:SX130979 IS130979:JB130979 WVE65443:WVN65443 WLI65443:WLR65443 WBM65443:WBV65443 VRQ65443:VRZ65443 VHU65443:VID65443 UXY65443:UYH65443 UOC65443:UOL65443 UEG65443:UEP65443 TUK65443:TUT65443 TKO65443:TKX65443 TAS65443:TBB65443 SQW65443:SRF65443 SHA65443:SHJ65443 RXE65443:RXN65443 RNI65443:RNR65443 RDM65443:RDV65443 QTQ65443:QTZ65443 QJU65443:QKD65443 PZY65443:QAH65443 PQC65443:PQL65443 PGG65443:PGP65443 OWK65443:OWT65443 OMO65443:OMX65443 OCS65443:ODB65443 NSW65443:NTF65443 NJA65443:NJJ65443 MZE65443:MZN65443 MPI65443:MPR65443 MFM65443:MFV65443 LVQ65443:LVZ65443 LLU65443:LMD65443 LBY65443:LCH65443 KSC65443:KSL65443 KIG65443:KIP65443 JYK65443:JYT65443 JOO65443:JOX65443 JES65443:JFB65443 IUW65443:IVF65443 ILA65443:ILJ65443 IBE65443:IBN65443 HRI65443:HRR65443 HHM65443:HHV65443 GXQ65443:GXZ65443 GNU65443:GOD65443 GDY65443:GEH65443 FUC65443:FUL65443 FKG65443:FKP65443 FAK65443:FAT65443 EQO65443:EQX65443 EGS65443:EHB65443 DWW65443:DXF65443 DNA65443:DNJ65443 DDE65443:DDN65443 CTI65443:CTR65443 CJM65443:CJV65443 BZQ65443:BZZ65443 BPU65443:BQD65443 BFY65443:BGH65443 AWC65443:AWL65443 AMG65443:AMP65443 ACK65443:ACT65443 SO65443:SX65443 IS65443:JB65443 H65443:L65443 H130979:L130979 H196515:L196515 H262051:L262051 H327587:L327587 H393123:L393123 H458659:L458659 H524195:L524195 H589731:L589731 H655267:L655267 H720803:L720803 H786339:L786339 H851875:L851875 H917411:L917411 H982947:L982947 H65483:L65483 H131019:L131019 H196555:L196555 H262091:L262091 H327627:L327627 H393163:L393163 H458699:L458699 H524235:L524235 H589771:L589771 H655307:L655307 H720843:L720843 H786379:L786379 H851915:L851915 H917451:L917451 H982987:L982987 H65523:L65523 H131059:L131059 H196595:L196595 H262131:L262131 H327667:L327667 H393203:L393203 H458739:L458739 H524275:L524275 H589811:L589811 H655347:L655347 H720883:L720883 H786419:L786419 H851955:L851955 H917491:L917491 H983027:L983027 WUN19:WUW19 WKR19:WLA19 WAV19:WBE19 VQZ19:VRI19 VHD19:VHM19 UXH19:UXQ19 UNL19:UNU19 UDP19:UDY19 TTT19:TUC19 TJX19:TKG19 TAB19:TAK19 SQF19:SQO19 SGJ19:SGS19 RWN19:RWW19 RMR19:RNA19 RCV19:RDE19 QSZ19:QTI19 QJD19:QJM19 PZH19:PZQ19 PPL19:PPU19 PFP19:PFY19 OVT19:OWC19 OLX19:OMG19 OCB19:OCK19 NSF19:NSO19 NIJ19:NIS19 MYN19:MYW19 MOR19:MPA19 MEV19:MFE19 LUZ19:LVI19 LLD19:LLM19 LBH19:LBQ19 KRL19:KRU19 KHP19:KHY19 JXT19:JYC19 JNX19:JOG19 JEB19:JEK19 IUF19:IUO19 IKJ19:IKS19 IAN19:IAW19 HQR19:HRA19 HGV19:HHE19 GWZ19:GXI19 GND19:GNM19 GDH19:GDQ19 FTL19:FTU19 FJP19:FJY19 EZT19:FAC19 EPX19:EQG19 EGB19:EGK19 DWF19:DWO19 DMJ19:DMS19 DCN19:DCW19 CSR19:CTA19 CIV19:CJE19 BYZ19:BZI19 BPD19:BPM19 BFH19:BFQ19 AVL19:AVU19 ALP19:ALY19 ABT19:ACC19 RX19:SG19 IB19:IK19">
      <formula1>BDI.TipoObra</formula1>
      <formula2>0</formula2>
    </dataValidation>
    <dataValidation type="decimal" allowBlank="1" showInputMessage="1" showErrorMessage="1" errorTitle="Valor não permitido" error="Digite um percentual entre 0% e 100%." promptTitle="Valores admissíveis:" prompt="Insira valores entre 0 e 100%." sqref="WVM982940:WVN982940 WLQ982940:WLR982940 WBU982940:WBV982940 VRY982940:VRZ982940 VIC982940:VID982940 UYG982940:UYH982940 UOK982940:UOL982940 UEO982940:UEP982940 TUS982940:TUT982940 TKW982940:TKX982940 TBA982940:TBB982940 SRE982940:SRF982940 SHI982940:SHJ982940 RXM982940:RXN982940 RNQ982940:RNR982940 RDU982940:RDV982940 QTY982940:QTZ982940 QKC982940:QKD982940 QAG982940:QAH982940 PQK982940:PQL982940 PGO982940:PGP982940 OWS982940:OWT982940 OMW982940:OMX982940 ODA982940:ODB982940 NTE982940:NTF982940 NJI982940:NJJ982940 MZM982940:MZN982940 MPQ982940:MPR982940 MFU982940:MFV982940 LVY982940:LVZ982940 LMC982940:LMD982940 LCG982940:LCH982940 KSK982940:KSL982940 KIO982940:KIP982940 JYS982940:JYT982940 JOW982940:JOX982940 JFA982940:JFB982940 IVE982940:IVF982940 ILI982940:ILJ982940 IBM982940:IBN982940 HRQ982940:HRR982940 HHU982940:HHV982940 GXY982940:GXZ982940 GOC982940:GOD982940 GEG982940:GEH982940 FUK982940:FUL982940 FKO982940:FKP982940 FAS982940:FAT982940 EQW982940:EQX982940 EHA982940:EHB982940 DXE982940:DXF982940 DNI982940:DNJ982940 DDM982940:DDN982940 CTQ982940:CTR982940 CJU982940:CJV982940 BZY982940:BZZ982940 BQC982940:BQD982940 BGG982940:BGH982940 AWK982940:AWL982940 AMO982940:AMP982940 ACS982940:ACT982940 SW982940:SX982940 JA982940:JB982940 WVM917404:WVN917404 WLQ917404:WLR917404 WBU917404:WBV917404 VRY917404:VRZ917404 VIC917404:VID917404 UYG917404:UYH917404 UOK917404:UOL917404 UEO917404:UEP917404 TUS917404:TUT917404 TKW917404:TKX917404 TBA917404:TBB917404 SRE917404:SRF917404 SHI917404:SHJ917404 RXM917404:RXN917404 RNQ917404:RNR917404 RDU917404:RDV917404 QTY917404:QTZ917404 QKC917404:QKD917404 QAG917404:QAH917404 PQK917404:PQL917404 PGO917404:PGP917404 OWS917404:OWT917404 OMW917404:OMX917404 ODA917404:ODB917404 NTE917404:NTF917404 NJI917404:NJJ917404 MZM917404:MZN917404 MPQ917404:MPR917404 MFU917404:MFV917404 LVY917404:LVZ917404 LMC917404:LMD917404 LCG917404:LCH917404 KSK917404:KSL917404 KIO917404:KIP917404 JYS917404:JYT917404 JOW917404:JOX917404 JFA917404:JFB917404 IVE917404:IVF917404 ILI917404:ILJ917404 IBM917404:IBN917404 HRQ917404:HRR917404 HHU917404:HHV917404 GXY917404:GXZ917404 GOC917404:GOD917404 GEG917404:GEH917404 FUK917404:FUL917404 FKO917404:FKP917404 FAS917404:FAT917404 EQW917404:EQX917404 EHA917404:EHB917404 DXE917404:DXF917404 DNI917404:DNJ917404 DDM917404:DDN917404 CTQ917404:CTR917404 CJU917404:CJV917404 BZY917404:BZZ917404 BQC917404:BQD917404 BGG917404:BGH917404 AWK917404:AWL917404 AMO917404:AMP917404 ACS917404:ACT917404 SW917404:SX917404 JA917404:JB917404 WVM851868:WVN851868 WLQ851868:WLR851868 WBU851868:WBV851868 VRY851868:VRZ851868 VIC851868:VID851868 UYG851868:UYH851868 UOK851868:UOL851868 UEO851868:UEP851868 TUS851868:TUT851868 TKW851868:TKX851868 TBA851868:TBB851868 SRE851868:SRF851868 SHI851868:SHJ851868 RXM851868:RXN851868 RNQ851868:RNR851868 RDU851868:RDV851868 QTY851868:QTZ851868 QKC851868:QKD851868 QAG851868:QAH851868 PQK851868:PQL851868 PGO851868:PGP851868 OWS851868:OWT851868 OMW851868:OMX851868 ODA851868:ODB851868 NTE851868:NTF851868 NJI851868:NJJ851868 MZM851868:MZN851868 MPQ851868:MPR851868 MFU851868:MFV851868 LVY851868:LVZ851868 LMC851868:LMD851868 LCG851868:LCH851868 KSK851868:KSL851868 KIO851868:KIP851868 JYS851868:JYT851868 JOW851868:JOX851868 JFA851868:JFB851868 IVE851868:IVF851868 ILI851868:ILJ851868 IBM851868:IBN851868 HRQ851868:HRR851868 HHU851868:HHV851868 GXY851868:GXZ851868 GOC851868:GOD851868 GEG851868:GEH851868 FUK851868:FUL851868 FKO851868:FKP851868 FAS851868:FAT851868 EQW851868:EQX851868 EHA851868:EHB851868 DXE851868:DXF851868 DNI851868:DNJ851868 DDM851868:DDN851868 CTQ851868:CTR851868 CJU851868:CJV851868 BZY851868:BZZ851868 BQC851868:BQD851868 BGG851868:BGH851868 AWK851868:AWL851868 AMO851868:AMP851868 ACS851868:ACT851868 SW851868:SX851868 JA851868:JB851868 WVM786332:WVN786332 WLQ786332:WLR786332 WBU786332:WBV786332 VRY786332:VRZ786332 VIC786332:VID786332 UYG786332:UYH786332 UOK786332:UOL786332 UEO786332:UEP786332 TUS786332:TUT786332 TKW786332:TKX786332 TBA786332:TBB786332 SRE786332:SRF786332 SHI786332:SHJ786332 RXM786332:RXN786332 RNQ786332:RNR786332 RDU786332:RDV786332 QTY786332:QTZ786332 QKC786332:QKD786332 QAG786332:QAH786332 PQK786332:PQL786332 PGO786332:PGP786332 OWS786332:OWT786332 OMW786332:OMX786332 ODA786332:ODB786332 NTE786332:NTF786332 NJI786332:NJJ786332 MZM786332:MZN786332 MPQ786332:MPR786332 MFU786332:MFV786332 LVY786332:LVZ786332 LMC786332:LMD786332 LCG786332:LCH786332 KSK786332:KSL786332 KIO786332:KIP786332 JYS786332:JYT786332 JOW786332:JOX786332 JFA786332:JFB786332 IVE786332:IVF786332 ILI786332:ILJ786332 IBM786332:IBN786332 HRQ786332:HRR786332 HHU786332:HHV786332 GXY786332:GXZ786332 GOC786332:GOD786332 GEG786332:GEH786332 FUK786332:FUL786332 FKO786332:FKP786332 FAS786332:FAT786332 EQW786332:EQX786332 EHA786332:EHB786332 DXE786332:DXF786332 DNI786332:DNJ786332 DDM786332:DDN786332 CTQ786332:CTR786332 CJU786332:CJV786332 BZY786332:BZZ786332 BQC786332:BQD786332 BGG786332:BGH786332 AWK786332:AWL786332 AMO786332:AMP786332 ACS786332:ACT786332 SW786332:SX786332 JA786332:JB786332 WVM720796:WVN720796 WLQ720796:WLR720796 WBU720796:WBV720796 VRY720796:VRZ720796 VIC720796:VID720796 UYG720796:UYH720796 UOK720796:UOL720796 UEO720796:UEP720796 TUS720796:TUT720796 TKW720796:TKX720796 TBA720796:TBB720796 SRE720796:SRF720796 SHI720796:SHJ720796 RXM720796:RXN720796 RNQ720796:RNR720796 RDU720796:RDV720796 QTY720796:QTZ720796 QKC720796:QKD720796 QAG720796:QAH720796 PQK720796:PQL720796 PGO720796:PGP720796 OWS720796:OWT720796 OMW720796:OMX720796 ODA720796:ODB720796 NTE720796:NTF720796 NJI720796:NJJ720796 MZM720796:MZN720796 MPQ720796:MPR720796 MFU720796:MFV720796 LVY720796:LVZ720796 LMC720796:LMD720796 LCG720796:LCH720796 KSK720796:KSL720796 KIO720796:KIP720796 JYS720796:JYT720796 JOW720796:JOX720796 JFA720796:JFB720796 IVE720796:IVF720796 ILI720796:ILJ720796 IBM720796:IBN720796 HRQ720796:HRR720796 HHU720796:HHV720796 GXY720796:GXZ720796 GOC720796:GOD720796 GEG720796:GEH720796 FUK720796:FUL720796 FKO720796:FKP720796 FAS720796:FAT720796 EQW720796:EQX720796 EHA720796:EHB720796 DXE720796:DXF720796 DNI720796:DNJ720796 DDM720796:DDN720796 CTQ720796:CTR720796 CJU720796:CJV720796 BZY720796:BZZ720796 BQC720796:BQD720796 BGG720796:BGH720796 AWK720796:AWL720796 AMO720796:AMP720796 ACS720796:ACT720796 SW720796:SX720796 JA720796:JB720796 WVM655260:WVN655260 WLQ655260:WLR655260 WBU655260:WBV655260 VRY655260:VRZ655260 VIC655260:VID655260 UYG655260:UYH655260 UOK655260:UOL655260 UEO655260:UEP655260 TUS655260:TUT655260 TKW655260:TKX655260 TBA655260:TBB655260 SRE655260:SRF655260 SHI655260:SHJ655260 RXM655260:RXN655260 RNQ655260:RNR655260 RDU655260:RDV655260 QTY655260:QTZ655260 QKC655260:QKD655260 QAG655260:QAH655260 PQK655260:PQL655260 PGO655260:PGP655260 OWS655260:OWT655260 OMW655260:OMX655260 ODA655260:ODB655260 NTE655260:NTF655260 NJI655260:NJJ655260 MZM655260:MZN655260 MPQ655260:MPR655260 MFU655260:MFV655260 LVY655260:LVZ655260 LMC655260:LMD655260 LCG655260:LCH655260 KSK655260:KSL655260 KIO655260:KIP655260 JYS655260:JYT655260 JOW655260:JOX655260 JFA655260:JFB655260 IVE655260:IVF655260 ILI655260:ILJ655260 IBM655260:IBN655260 HRQ655260:HRR655260 HHU655260:HHV655260 GXY655260:GXZ655260 GOC655260:GOD655260 GEG655260:GEH655260 FUK655260:FUL655260 FKO655260:FKP655260 FAS655260:FAT655260 EQW655260:EQX655260 EHA655260:EHB655260 DXE655260:DXF655260 DNI655260:DNJ655260 DDM655260:DDN655260 CTQ655260:CTR655260 CJU655260:CJV655260 BZY655260:BZZ655260 BQC655260:BQD655260 BGG655260:BGH655260 AWK655260:AWL655260 AMO655260:AMP655260 ACS655260:ACT655260 SW655260:SX655260 JA655260:JB655260 WVM589724:WVN589724 WLQ589724:WLR589724 WBU589724:WBV589724 VRY589724:VRZ589724 VIC589724:VID589724 UYG589724:UYH589724 UOK589724:UOL589724 UEO589724:UEP589724 TUS589724:TUT589724 TKW589724:TKX589724 TBA589724:TBB589724 SRE589724:SRF589724 SHI589724:SHJ589724 RXM589724:RXN589724 RNQ589724:RNR589724 RDU589724:RDV589724 QTY589724:QTZ589724 QKC589724:QKD589724 QAG589724:QAH589724 PQK589724:PQL589724 PGO589724:PGP589724 OWS589724:OWT589724 OMW589724:OMX589724 ODA589724:ODB589724 NTE589724:NTF589724 NJI589724:NJJ589724 MZM589724:MZN589724 MPQ589724:MPR589724 MFU589724:MFV589724 LVY589724:LVZ589724 LMC589724:LMD589724 LCG589724:LCH589724 KSK589724:KSL589724 KIO589724:KIP589724 JYS589724:JYT589724 JOW589724:JOX589724 JFA589724:JFB589724 IVE589724:IVF589724 ILI589724:ILJ589724 IBM589724:IBN589724 HRQ589724:HRR589724 HHU589724:HHV589724 GXY589724:GXZ589724 GOC589724:GOD589724 GEG589724:GEH589724 FUK589724:FUL589724 FKO589724:FKP589724 FAS589724:FAT589724 EQW589724:EQX589724 EHA589724:EHB589724 DXE589724:DXF589724 DNI589724:DNJ589724 DDM589724:DDN589724 CTQ589724:CTR589724 CJU589724:CJV589724 BZY589724:BZZ589724 BQC589724:BQD589724 BGG589724:BGH589724 AWK589724:AWL589724 AMO589724:AMP589724 ACS589724:ACT589724 SW589724:SX589724 JA589724:JB589724 WVM524188:WVN524188 WLQ524188:WLR524188 WBU524188:WBV524188 VRY524188:VRZ524188 VIC524188:VID524188 UYG524188:UYH524188 UOK524188:UOL524188 UEO524188:UEP524188 TUS524188:TUT524188 TKW524188:TKX524188 TBA524188:TBB524188 SRE524188:SRF524188 SHI524188:SHJ524188 RXM524188:RXN524188 RNQ524188:RNR524188 RDU524188:RDV524188 QTY524188:QTZ524188 QKC524188:QKD524188 QAG524188:QAH524188 PQK524188:PQL524188 PGO524188:PGP524188 OWS524188:OWT524188 OMW524188:OMX524188 ODA524188:ODB524188 NTE524188:NTF524188 NJI524188:NJJ524188 MZM524188:MZN524188 MPQ524188:MPR524188 MFU524188:MFV524188 LVY524188:LVZ524188 LMC524188:LMD524188 LCG524188:LCH524188 KSK524188:KSL524188 KIO524188:KIP524188 JYS524188:JYT524188 JOW524188:JOX524188 JFA524188:JFB524188 IVE524188:IVF524188 ILI524188:ILJ524188 IBM524188:IBN524188 HRQ524188:HRR524188 HHU524188:HHV524188 GXY524188:GXZ524188 GOC524188:GOD524188 GEG524188:GEH524188 FUK524188:FUL524188 FKO524188:FKP524188 FAS524188:FAT524188 EQW524188:EQX524188 EHA524188:EHB524188 DXE524188:DXF524188 DNI524188:DNJ524188 DDM524188:DDN524188 CTQ524188:CTR524188 CJU524188:CJV524188 BZY524188:BZZ524188 BQC524188:BQD524188 BGG524188:BGH524188 AWK524188:AWL524188 AMO524188:AMP524188 ACS524188:ACT524188 SW524188:SX524188 JA524188:JB524188 WVM458652:WVN458652 WLQ458652:WLR458652 WBU458652:WBV458652 VRY458652:VRZ458652 VIC458652:VID458652 UYG458652:UYH458652 UOK458652:UOL458652 UEO458652:UEP458652 TUS458652:TUT458652 TKW458652:TKX458652 TBA458652:TBB458652 SRE458652:SRF458652 SHI458652:SHJ458652 RXM458652:RXN458652 RNQ458652:RNR458652 RDU458652:RDV458652 QTY458652:QTZ458652 QKC458652:QKD458652 QAG458652:QAH458652 PQK458652:PQL458652 PGO458652:PGP458652 OWS458652:OWT458652 OMW458652:OMX458652 ODA458652:ODB458652 NTE458652:NTF458652 NJI458652:NJJ458652 MZM458652:MZN458652 MPQ458652:MPR458652 MFU458652:MFV458652 LVY458652:LVZ458652 LMC458652:LMD458652 LCG458652:LCH458652 KSK458652:KSL458652 KIO458652:KIP458652 JYS458652:JYT458652 JOW458652:JOX458652 JFA458652:JFB458652 IVE458652:IVF458652 ILI458652:ILJ458652 IBM458652:IBN458652 HRQ458652:HRR458652 HHU458652:HHV458652 GXY458652:GXZ458652 GOC458652:GOD458652 GEG458652:GEH458652 FUK458652:FUL458652 FKO458652:FKP458652 FAS458652:FAT458652 EQW458652:EQX458652 EHA458652:EHB458652 DXE458652:DXF458652 DNI458652:DNJ458652 DDM458652:DDN458652 CTQ458652:CTR458652 CJU458652:CJV458652 BZY458652:BZZ458652 BQC458652:BQD458652 BGG458652:BGH458652 AWK458652:AWL458652 AMO458652:AMP458652 ACS458652:ACT458652 SW458652:SX458652 JA458652:JB458652 WVM393116:WVN393116 WLQ393116:WLR393116 WBU393116:WBV393116 VRY393116:VRZ393116 VIC393116:VID393116 UYG393116:UYH393116 UOK393116:UOL393116 UEO393116:UEP393116 TUS393116:TUT393116 TKW393116:TKX393116 TBA393116:TBB393116 SRE393116:SRF393116 SHI393116:SHJ393116 RXM393116:RXN393116 RNQ393116:RNR393116 RDU393116:RDV393116 QTY393116:QTZ393116 QKC393116:QKD393116 QAG393116:QAH393116 PQK393116:PQL393116 PGO393116:PGP393116 OWS393116:OWT393116 OMW393116:OMX393116 ODA393116:ODB393116 NTE393116:NTF393116 NJI393116:NJJ393116 MZM393116:MZN393116 MPQ393116:MPR393116 MFU393116:MFV393116 LVY393116:LVZ393116 LMC393116:LMD393116 LCG393116:LCH393116 KSK393116:KSL393116 KIO393116:KIP393116 JYS393116:JYT393116 JOW393116:JOX393116 JFA393116:JFB393116 IVE393116:IVF393116 ILI393116:ILJ393116 IBM393116:IBN393116 HRQ393116:HRR393116 HHU393116:HHV393116 GXY393116:GXZ393116 GOC393116:GOD393116 GEG393116:GEH393116 FUK393116:FUL393116 FKO393116:FKP393116 FAS393116:FAT393116 EQW393116:EQX393116 EHA393116:EHB393116 DXE393116:DXF393116 DNI393116:DNJ393116 DDM393116:DDN393116 CTQ393116:CTR393116 CJU393116:CJV393116 BZY393116:BZZ393116 BQC393116:BQD393116 BGG393116:BGH393116 AWK393116:AWL393116 AMO393116:AMP393116 ACS393116:ACT393116 SW393116:SX393116 JA393116:JB393116 WVM327580:WVN327580 WLQ327580:WLR327580 WBU327580:WBV327580 VRY327580:VRZ327580 VIC327580:VID327580 UYG327580:UYH327580 UOK327580:UOL327580 UEO327580:UEP327580 TUS327580:TUT327580 TKW327580:TKX327580 TBA327580:TBB327580 SRE327580:SRF327580 SHI327580:SHJ327580 RXM327580:RXN327580 RNQ327580:RNR327580 RDU327580:RDV327580 QTY327580:QTZ327580 QKC327580:QKD327580 QAG327580:QAH327580 PQK327580:PQL327580 PGO327580:PGP327580 OWS327580:OWT327580 OMW327580:OMX327580 ODA327580:ODB327580 NTE327580:NTF327580 NJI327580:NJJ327580 MZM327580:MZN327580 MPQ327580:MPR327580 MFU327580:MFV327580 LVY327580:LVZ327580 LMC327580:LMD327580 LCG327580:LCH327580 KSK327580:KSL327580 KIO327580:KIP327580 JYS327580:JYT327580 JOW327580:JOX327580 JFA327580:JFB327580 IVE327580:IVF327580 ILI327580:ILJ327580 IBM327580:IBN327580 HRQ327580:HRR327580 HHU327580:HHV327580 GXY327580:GXZ327580 GOC327580:GOD327580 GEG327580:GEH327580 FUK327580:FUL327580 FKO327580:FKP327580 FAS327580:FAT327580 EQW327580:EQX327580 EHA327580:EHB327580 DXE327580:DXF327580 DNI327580:DNJ327580 DDM327580:DDN327580 CTQ327580:CTR327580 CJU327580:CJV327580 BZY327580:BZZ327580 BQC327580:BQD327580 BGG327580:BGH327580 AWK327580:AWL327580 AMO327580:AMP327580 ACS327580:ACT327580 SW327580:SX327580 JA327580:JB327580 WVM262044:WVN262044 WLQ262044:WLR262044 WBU262044:WBV262044 VRY262044:VRZ262044 VIC262044:VID262044 UYG262044:UYH262044 UOK262044:UOL262044 UEO262044:UEP262044 TUS262044:TUT262044 TKW262044:TKX262044 TBA262044:TBB262044 SRE262044:SRF262044 SHI262044:SHJ262044 RXM262044:RXN262044 RNQ262044:RNR262044 RDU262044:RDV262044 QTY262044:QTZ262044 QKC262044:QKD262044 QAG262044:QAH262044 PQK262044:PQL262044 PGO262044:PGP262044 OWS262044:OWT262044 OMW262044:OMX262044 ODA262044:ODB262044 NTE262044:NTF262044 NJI262044:NJJ262044 MZM262044:MZN262044 MPQ262044:MPR262044 MFU262044:MFV262044 LVY262044:LVZ262044 LMC262044:LMD262044 LCG262044:LCH262044 KSK262044:KSL262044 KIO262044:KIP262044 JYS262044:JYT262044 JOW262044:JOX262044 JFA262044:JFB262044 IVE262044:IVF262044 ILI262044:ILJ262044 IBM262044:IBN262044 HRQ262044:HRR262044 HHU262044:HHV262044 GXY262044:GXZ262044 GOC262044:GOD262044 GEG262044:GEH262044 FUK262044:FUL262044 FKO262044:FKP262044 FAS262044:FAT262044 EQW262044:EQX262044 EHA262044:EHB262044 DXE262044:DXF262044 DNI262044:DNJ262044 DDM262044:DDN262044 CTQ262044:CTR262044 CJU262044:CJV262044 BZY262044:BZZ262044 BQC262044:BQD262044 BGG262044:BGH262044 AWK262044:AWL262044 AMO262044:AMP262044 ACS262044:ACT262044 SW262044:SX262044 JA262044:JB262044 WVM196508:WVN196508 WLQ196508:WLR196508 WBU196508:WBV196508 VRY196508:VRZ196508 VIC196508:VID196508 UYG196508:UYH196508 UOK196508:UOL196508 UEO196508:UEP196508 TUS196508:TUT196508 TKW196508:TKX196508 TBA196508:TBB196508 SRE196508:SRF196508 SHI196508:SHJ196508 RXM196508:RXN196508 RNQ196508:RNR196508 RDU196508:RDV196508 QTY196508:QTZ196508 QKC196508:QKD196508 QAG196508:QAH196508 PQK196508:PQL196508 PGO196508:PGP196508 OWS196508:OWT196508 OMW196508:OMX196508 ODA196508:ODB196508 NTE196508:NTF196508 NJI196508:NJJ196508 MZM196508:MZN196508 MPQ196508:MPR196508 MFU196508:MFV196508 LVY196508:LVZ196508 LMC196508:LMD196508 LCG196508:LCH196508 KSK196508:KSL196508 KIO196508:KIP196508 JYS196508:JYT196508 JOW196508:JOX196508 JFA196508:JFB196508 IVE196508:IVF196508 ILI196508:ILJ196508 IBM196508:IBN196508 HRQ196508:HRR196508 HHU196508:HHV196508 GXY196508:GXZ196508 GOC196508:GOD196508 GEG196508:GEH196508 FUK196508:FUL196508 FKO196508:FKP196508 FAS196508:FAT196508 EQW196508:EQX196508 EHA196508:EHB196508 DXE196508:DXF196508 DNI196508:DNJ196508 DDM196508:DDN196508 CTQ196508:CTR196508 CJU196508:CJV196508 BZY196508:BZZ196508 BQC196508:BQD196508 BGG196508:BGH196508 AWK196508:AWL196508 AMO196508:AMP196508 ACS196508:ACT196508 SW196508:SX196508 JA196508:JB196508 WVM130972:WVN130972 WLQ130972:WLR130972 WBU130972:WBV130972 VRY130972:VRZ130972 VIC130972:VID130972 UYG130972:UYH130972 UOK130972:UOL130972 UEO130972:UEP130972 TUS130972:TUT130972 TKW130972:TKX130972 TBA130972:TBB130972 SRE130972:SRF130972 SHI130972:SHJ130972 RXM130972:RXN130972 RNQ130972:RNR130972 RDU130972:RDV130972 QTY130972:QTZ130972 QKC130972:QKD130972 QAG130972:QAH130972 PQK130972:PQL130972 PGO130972:PGP130972 OWS130972:OWT130972 OMW130972:OMX130972 ODA130972:ODB130972 NTE130972:NTF130972 NJI130972:NJJ130972 MZM130972:MZN130972 MPQ130972:MPR130972 MFU130972:MFV130972 LVY130972:LVZ130972 LMC130972:LMD130972 LCG130972:LCH130972 KSK130972:KSL130972 KIO130972:KIP130972 JYS130972:JYT130972 JOW130972:JOX130972 JFA130972:JFB130972 IVE130972:IVF130972 ILI130972:ILJ130972 IBM130972:IBN130972 HRQ130972:HRR130972 HHU130972:HHV130972 GXY130972:GXZ130972 GOC130972:GOD130972 GEG130972:GEH130972 FUK130972:FUL130972 FKO130972:FKP130972 FAS130972:FAT130972 EQW130972:EQX130972 EHA130972:EHB130972 DXE130972:DXF130972 DNI130972:DNJ130972 DDM130972:DDN130972 CTQ130972:CTR130972 CJU130972:CJV130972 BZY130972:BZZ130972 BQC130972:BQD130972 BGG130972:BGH130972 AWK130972:AWL130972 AMO130972:AMP130972 ACS130972:ACT130972 SW130972:SX130972 JA130972:JB130972 WVM65436:WVN65436 WLQ65436:WLR65436 WBU65436:WBV65436 VRY65436:VRZ65436 VIC65436:VID65436 UYG65436:UYH65436 UOK65436:UOL65436 UEO65436:UEP65436 TUS65436:TUT65436 TKW65436:TKX65436 TBA65436:TBB65436 SRE65436:SRF65436 SHI65436:SHJ65436 RXM65436:RXN65436 RNQ65436:RNR65436 RDU65436:RDV65436 QTY65436:QTZ65436 QKC65436:QKD65436 QAG65436:QAH65436 PQK65436:PQL65436 PGO65436:PGP65436 OWS65436:OWT65436 OMW65436:OMX65436 ODA65436:ODB65436 NTE65436:NTF65436 NJI65436:NJJ65436 MZM65436:MZN65436 MPQ65436:MPR65436 MFU65436:MFV65436 LVY65436:LVZ65436 LMC65436:LMD65436 LCG65436:LCH65436 KSK65436:KSL65436 KIO65436:KIP65436 JYS65436:JYT65436 JOW65436:JOX65436 JFA65436:JFB65436 IVE65436:IVF65436 ILI65436:ILJ65436 IBM65436:IBN65436 HRQ65436:HRR65436 HHU65436:HHV65436 GXY65436:GXZ65436 GOC65436:GOD65436 GEG65436:GEH65436 FUK65436:FUL65436 FKO65436:FKP65436 FAS65436:FAT65436 EQW65436:EQX65436 EHA65436:EHB65436 DXE65436:DXF65436 DNI65436:DNJ65436 DDM65436:DDN65436 CTQ65436:CTR65436 CJU65436:CJV65436 BZY65436:BZZ65436 BQC65436:BQD65436 BGG65436:BGH65436 AWK65436:AWL65436 AMO65436:AMP65436 ACS65436:ACT65436 SW65436:SX65436 JA65436:JB65436 WUV12:WUW12 WKZ12:WLA12 WBD12:WBE12 VRH12:VRI12 VHL12:VHM12 UXP12:UXQ12 UNT12:UNU12 UDX12:UDY12 TUB12:TUC12 TKF12:TKG12 TAJ12:TAK12 SQN12:SQO12 SGR12:SGS12 RWV12:RWW12 RMZ12:RNA12 RDD12:RDE12 QTH12:QTI12 QJL12:QJM12 PZP12:PZQ12 PPT12:PPU12 PFX12:PFY12 OWB12:OWC12 OMF12:OMG12 OCJ12:OCK12 NSN12:NSO12 NIR12:NIS12 MYV12:MYW12 MOZ12:MPA12 MFD12:MFE12 LVH12:LVI12 LLL12:LLM12 LBP12:LBQ12 KRT12:KRU12 KHX12:KHY12 JYB12:JYC12 JOF12:JOG12 JEJ12:JEK12 IUN12:IUO12 IKR12:IKS12 IAV12:IAW12 HQZ12:HRA12 HHD12:HHE12 GXH12:GXI12 GNL12:GNM12 GDP12:GDQ12 FTT12:FTU12 FJX12:FJY12 FAB12:FAC12 EQF12:EQG12 EGJ12:EGK12 DWN12:DWO12 DMR12:DMS12 DCV12:DCW12 CSZ12:CTA12 CJD12:CJE12 BZH12:BZI12 BPL12:BPM12 BFP12:BFQ12 AVT12:AVU12 ALX12:ALY12 ACB12:ACC12 SF12:SG12 IJ12:IK12">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WVM982941:WVN982941 WLQ982941:WLR982941 WBU982941:WBV982941 VRY982941:VRZ982941 VIC982941:VID982941 UYG982941:UYH982941 UOK982941:UOL982941 UEO982941:UEP982941 TUS982941:TUT982941 TKW982941:TKX982941 TBA982941:TBB982941 SRE982941:SRF982941 SHI982941:SHJ982941 RXM982941:RXN982941 RNQ982941:RNR982941 RDU982941:RDV982941 QTY982941:QTZ982941 QKC982941:QKD982941 QAG982941:QAH982941 PQK982941:PQL982941 PGO982941:PGP982941 OWS982941:OWT982941 OMW982941:OMX982941 ODA982941:ODB982941 NTE982941:NTF982941 NJI982941:NJJ982941 MZM982941:MZN982941 MPQ982941:MPR982941 MFU982941:MFV982941 LVY982941:LVZ982941 LMC982941:LMD982941 LCG982941:LCH982941 KSK982941:KSL982941 KIO982941:KIP982941 JYS982941:JYT982941 JOW982941:JOX982941 JFA982941:JFB982941 IVE982941:IVF982941 ILI982941:ILJ982941 IBM982941:IBN982941 HRQ982941:HRR982941 HHU982941:HHV982941 GXY982941:GXZ982941 GOC982941:GOD982941 GEG982941:GEH982941 FUK982941:FUL982941 FKO982941:FKP982941 FAS982941:FAT982941 EQW982941:EQX982941 EHA982941:EHB982941 DXE982941:DXF982941 DNI982941:DNJ982941 DDM982941:DDN982941 CTQ982941:CTR982941 CJU982941:CJV982941 BZY982941:BZZ982941 BQC982941:BQD982941 BGG982941:BGH982941 AWK982941:AWL982941 AMO982941:AMP982941 ACS982941:ACT982941 SW982941:SX982941 JA982941:JB982941 WVM917405:WVN917405 WLQ917405:WLR917405 WBU917405:WBV917405 VRY917405:VRZ917405 VIC917405:VID917405 UYG917405:UYH917405 UOK917405:UOL917405 UEO917405:UEP917405 TUS917405:TUT917405 TKW917405:TKX917405 TBA917405:TBB917405 SRE917405:SRF917405 SHI917405:SHJ917405 RXM917405:RXN917405 RNQ917405:RNR917405 RDU917405:RDV917405 QTY917405:QTZ917405 QKC917405:QKD917405 QAG917405:QAH917405 PQK917405:PQL917405 PGO917405:PGP917405 OWS917405:OWT917405 OMW917405:OMX917405 ODA917405:ODB917405 NTE917405:NTF917405 NJI917405:NJJ917405 MZM917405:MZN917405 MPQ917405:MPR917405 MFU917405:MFV917405 LVY917405:LVZ917405 LMC917405:LMD917405 LCG917405:LCH917405 KSK917405:KSL917405 KIO917405:KIP917405 JYS917405:JYT917405 JOW917405:JOX917405 JFA917405:JFB917405 IVE917405:IVF917405 ILI917405:ILJ917405 IBM917405:IBN917405 HRQ917405:HRR917405 HHU917405:HHV917405 GXY917405:GXZ917405 GOC917405:GOD917405 GEG917405:GEH917405 FUK917405:FUL917405 FKO917405:FKP917405 FAS917405:FAT917405 EQW917405:EQX917405 EHA917405:EHB917405 DXE917405:DXF917405 DNI917405:DNJ917405 DDM917405:DDN917405 CTQ917405:CTR917405 CJU917405:CJV917405 BZY917405:BZZ917405 BQC917405:BQD917405 BGG917405:BGH917405 AWK917405:AWL917405 AMO917405:AMP917405 ACS917405:ACT917405 SW917405:SX917405 JA917405:JB917405 WVM851869:WVN851869 WLQ851869:WLR851869 WBU851869:WBV851869 VRY851869:VRZ851869 VIC851869:VID851869 UYG851869:UYH851869 UOK851869:UOL851869 UEO851869:UEP851869 TUS851869:TUT851869 TKW851869:TKX851869 TBA851869:TBB851869 SRE851869:SRF851869 SHI851869:SHJ851869 RXM851869:RXN851869 RNQ851869:RNR851869 RDU851869:RDV851869 QTY851869:QTZ851869 QKC851869:QKD851869 QAG851869:QAH851869 PQK851869:PQL851869 PGO851869:PGP851869 OWS851869:OWT851869 OMW851869:OMX851869 ODA851869:ODB851869 NTE851869:NTF851869 NJI851869:NJJ851869 MZM851869:MZN851869 MPQ851869:MPR851869 MFU851869:MFV851869 LVY851869:LVZ851869 LMC851869:LMD851869 LCG851869:LCH851869 KSK851869:KSL851869 KIO851869:KIP851869 JYS851869:JYT851869 JOW851869:JOX851869 JFA851869:JFB851869 IVE851869:IVF851869 ILI851869:ILJ851869 IBM851869:IBN851869 HRQ851869:HRR851869 HHU851869:HHV851869 GXY851869:GXZ851869 GOC851869:GOD851869 GEG851869:GEH851869 FUK851869:FUL851869 FKO851869:FKP851869 FAS851869:FAT851869 EQW851869:EQX851869 EHA851869:EHB851869 DXE851869:DXF851869 DNI851869:DNJ851869 DDM851869:DDN851869 CTQ851869:CTR851869 CJU851869:CJV851869 BZY851869:BZZ851869 BQC851869:BQD851869 BGG851869:BGH851869 AWK851869:AWL851869 AMO851869:AMP851869 ACS851869:ACT851869 SW851869:SX851869 JA851869:JB851869 WVM786333:WVN786333 WLQ786333:WLR786333 WBU786333:WBV786333 VRY786333:VRZ786333 VIC786333:VID786333 UYG786333:UYH786333 UOK786333:UOL786333 UEO786333:UEP786333 TUS786333:TUT786333 TKW786333:TKX786333 TBA786333:TBB786333 SRE786333:SRF786333 SHI786333:SHJ786333 RXM786333:RXN786333 RNQ786333:RNR786333 RDU786333:RDV786333 QTY786333:QTZ786333 QKC786333:QKD786333 QAG786333:QAH786333 PQK786333:PQL786333 PGO786333:PGP786333 OWS786333:OWT786333 OMW786333:OMX786333 ODA786333:ODB786333 NTE786333:NTF786333 NJI786333:NJJ786333 MZM786333:MZN786333 MPQ786333:MPR786333 MFU786333:MFV786333 LVY786333:LVZ786333 LMC786333:LMD786333 LCG786333:LCH786333 KSK786333:KSL786333 KIO786333:KIP786333 JYS786333:JYT786333 JOW786333:JOX786333 JFA786333:JFB786333 IVE786333:IVF786333 ILI786333:ILJ786333 IBM786333:IBN786333 HRQ786333:HRR786333 HHU786333:HHV786333 GXY786333:GXZ786333 GOC786333:GOD786333 GEG786333:GEH786333 FUK786333:FUL786333 FKO786333:FKP786333 FAS786333:FAT786333 EQW786333:EQX786333 EHA786333:EHB786333 DXE786333:DXF786333 DNI786333:DNJ786333 DDM786333:DDN786333 CTQ786333:CTR786333 CJU786333:CJV786333 BZY786333:BZZ786333 BQC786333:BQD786333 BGG786333:BGH786333 AWK786333:AWL786333 AMO786333:AMP786333 ACS786333:ACT786333 SW786333:SX786333 JA786333:JB786333 WVM720797:WVN720797 WLQ720797:WLR720797 WBU720797:WBV720797 VRY720797:VRZ720797 VIC720797:VID720797 UYG720797:UYH720797 UOK720797:UOL720797 UEO720797:UEP720797 TUS720797:TUT720797 TKW720797:TKX720797 TBA720797:TBB720797 SRE720797:SRF720797 SHI720797:SHJ720797 RXM720797:RXN720797 RNQ720797:RNR720797 RDU720797:RDV720797 QTY720797:QTZ720797 QKC720797:QKD720797 QAG720797:QAH720797 PQK720797:PQL720797 PGO720797:PGP720797 OWS720797:OWT720797 OMW720797:OMX720797 ODA720797:ODB720797 NTE720797:NTF720797 NJI720797:NJJ720797 MZM720797:MZN720797 MPQ720797:MPR720797 MFU720797:MFV720797 LVY720797:LVZ720797 LMC720797:LMD720797 LCG720797:LCH720797 KSK720797:KSL720797 KIO720797:KIP720797 JYS720797:JYT720797 JOW720797:JOX720797 JFA720797:JFB720797 IVE720797:IVF720797 ILI720797:ILJ720797 IBM720797:IBN720797 HRQ720797:HRR720797 HHU720797:HHV720797 GXY720797:GXZ720797 GOC720797:GOD720797 GEG720797:GEH720797 FUK720797:FUL720797 FKO720797:FKP720797 FAS720797:FAT720797 EQW720797:EQX720797 EHA720797:EHB720797 DXE720797:DXF720797 DNI720797:DNJ720797 DDM720797:DDN720797 CTQ720797:CTR720797 CJU720797:CJV720797 BZY720797:BZZ720797 BQC720797:BQD720797 BGG720797:BGH720797 AWK720797:AWL720797 AMO720797:AMP720797 ACS720797:ACT720797 SW720797:SX720797 JA720797:JB720797 WVM655261:WVN655261 WLQ655261:WLR655261 WBU655261:WBV655261 VRY655261:VRZ655261 VIC655261:VID655261 UYG655261:UYH655261 UOK655261:UOL655261 UEO655261:UEP655261 TUS655261:TUT655261 TKW655261:TKX655261 TBA655261:TBB655261 SRE655261:SRF655261 SHI655261:SHJ655261 RXM655261:RXN655261 RNQ655261:RNR655261 RDU655261:RDV655261 QTY655261:QTZ655261 QKC655261:QKD655261 QAG655261:QAH655261 PQK655261:PQL655261 PGO655261:PGP655261 OWS655261:OWT655261 OMW655261:OMX655261 ODA655261:ODB655261 NTE655261:NTF655261 NJI655261:NJJ655261 MZM655261:MZN655261 MPQ655261:MPR655261 MFU655261:MFV655261 LVY655261:LVZ655261 LMC655261:LMD655261 LCG655261:LCH655261 KSK655261:KSL655261 KIO655261:KIP655261 JYS655261:JYT655261 JOW655261:JOX655261 JFA655261:JFB655261 IVE655261:IVF655261 ILI655261:ILJ655261 IBM655261:IBN655261 HRQ655261:HRR655261 HHU655261:HHV655261 GXY655261:GXZ655261 GOC655261:GOD655261 GEG655261:GEH655261 FUK655261:FUL655261 FKO655261:FKP655261 FAS655261:FAT655261 EQW655261:EQX655261 EHA655261:EHB655261 DXE655261:DXF655261 DNI655261:DNJ655261 DDM655261:DDN655261 CTQ655261:CTR655261 CJU655261:CJV655261 BZY655261:BZZ655261 BQC655261:BQD655261 BGG655261:BGH655261 AWK655261:AWL655261 AMO655261:AMP655261 ACS655261:ACT655261 SW655261:SX655261 JA655261:JB655261 WVM589725:WVN589725 WLQ589725:WLR589725 WBU589725:WBV589725 VRY589725:VRZ589725 VIC589725:VID589725 UYG589725:UYH589725 UOK589725:UOL589725 UEO589725:UEP589725 TUS589725:TUT589725 TKW589725:TKX589725 TBA589725:TBB589725 SRE589725:SRF589725 SHI589725:SHJ589725 RXM589725:RXN589725 RNQ589725:RNR589725 RDU589725:RDV589725 QTY589725:QTZ589725 QKC589725:QKD589725 QAG589725:QAH589725 PQK589725:PQL589725 PGO589725:PGP589725 OWS589725:OWT589725 OMW589725:OMX589725 ODA589725:ODB589725 NTE589725:NTF589725 NJI589725:NJJ589725 MZM589725:MZN589725 MPQ589725:MPR589725 MFU589725:MFV589725 LVY589725:LVZ589725 LMC589725:LMD589725 LCG589725:LCH589725 KSK589725:KSL589725 KIO589725:KIP589725 JYS589725:JYT589725 JOW589725:JOX589725 JFA589725:JFB589725 IVE589725:IVF589725 ILI589725:ILJ589725 IBM589725:IBN589725 HRQ589725:HRR589725 HHU589725:HHV589725 GXY589725:GXZ589725 GOC589725:GOD589725 GEG589725:GEH589725 FUK589725:FUL589725 FKO589725:FKP589725 FAS589725:FAT589725 EQW589725:EQX589725 EHA589725:EHB589725 DXE589725:DXF589725 DNI589725:DNJ589725 DDM589725:DDN589725 CTQ589725:CTR589725 CJU589725:CJV589725 BZY589725:BZZ589725 BQC589725:BQD589725 BGG589725:BGH589725 AWK589725:AWL589725 AMO589725:AMP589725 ACS589725:ACT589725 SW589725:SX589725 JA589725:JB589725 WVM524189:WVN524189 WLQ524189:WLR524189 WBU524189:WBV524189 VRY524189:VRZ524189 VIC524189:VID524189 UYG524189:UYH524189 UOK524189:UOL524189 UEO524189:UEP524189 TUS524189:TUT524189 TKW524189:TKX524189 TBA524189:TBB524189 SRE524189:SRF524189 SHI524189:SHJ524189 RXM524189:RXN524189 RNQ524189:RNR524189 RDU524189:RDV524189 QTY524189:QTZ524189 QKC524189:QKD524189 QAG524189:QAH524189 PQK524189:PQL524189 PGO524189:PGP524189 OWS524189:OWT524189 OMW524189:OMX524189 ODA524189:ODB524189 NTE524189:NTF524189 NJI524189:NJJ524189 MZM524189:MZN524189 MPQ524189:MPR524189 MFU524189:MFV524189 LVY524189:LVZ524189 LMC524189:LMD524189 LCG524189:LCH524189 KSK524189:KSL524189 KIO524189:KIP524189 JYS524189:JYT524189 JOW524189:JOX524189 JFA524189:JFB524189 IVE524189:IVF524189 ILI524189:ILJ524189 IBM524189:IBN524189 HRQ524189:HRR524189 HHU524189:HHV524189 GXY524189:GXZ524189 GOC524189:GOD524189 GEG524189:GEH524189 FUK524189:FUL524189 FKO524189:FKP524189 FAS524189:FAT524189 EQW524189:EQX524189 EHA524189:EHB524189 DXE524189:DXF524189 DNI524189:DNJ524189 DDM524189:DDN524189 CTQ524189:CTR524189 CJU524189:CJV524189 BZY524189:BZZ524189 BQC524189:BQD524189 BGG524189:BGH524189 AWK524189:AWL524189 AMO524189:AMP524189 ACS524189:ACT524189 SW524189:SX524189 JA524189:JB524189 WVM458653:WVN458653 WLQ458653:WLR458653 WBU458653:WBV458653 VRY458653:VRZ458653 VIC458653:VID458653 UYG458653:UYH458653 UOK458653:UOL458653 UEO458653:UEP458653 TUS458653:TUT458653 TKW458653:TKX458653 TBA458653:TBB458653 SRE458653:SRF458653 SHI458653:SHJ458653 RXM458653:RXN458653 RNQ458653:RNR458653 RDU458653:RDV458653 QTY458653:QTZ458653 QKC458653:QKD458653 QAG458653:QAH458653 PQK458653:PQL458653 PGO458653:PGP458653 OWS458653:OWT458653 OMW458653:OMX458653 ODA458653:ODB458653 NTE458653:NTF458653 NJI458653:NJJ458653 MZM458653:MZN458653 MPQ458653:MPR458653 MFU458653:MFV458653 LVY458653:LVZ458653 LMC458653:LMD458653 LCG458653:LCH458653 KSK458653:KSL458653 KIO458653:KIP458653 JYS458653:JYT458653 JOW458653:JOX458653 JFA458653:JFB458653 IVE458653:IVF458653 ILI458653:ILJ458653 IBM458653:IBN458653 HRQ458653:HRR458653 HHU458653:HHV458653 GXY458653:GXZ458653 GOC458653:GOD458653 GEG458653:GEH458653 FUK458653:FUL458653 FKO458653:FKP458653 FAS458653:FAT458653 EQW458653:EQX458653 EHA458653:EHB458653 DXE458653:DXF458653 DNI458653:DNJ458653 DDM458653:DDN458653 CTQ458653:CTR458653 CJU458653:CJV458653 BZY458653:BZZ458653 BQC458653:BQD458653 BGG458653:BGH458653 AWK458653:AWL458653 AMO458653:AMP458653 ACS458653:ACT458653 SW458653:SX458653 JA458653:JB458653 WVM393117:WVN393117 WLQ393117:WLR393117 WBU393117:WBV393117 VRY393117:VRZ393117 VIC393117:VID393117 UYG393117:UYH393117 UOK393117:UOL393117 UEO393117:UEP393117 TUS393117:TUT393117 TKW393117:TKX393117 TBA393117:TBB393117 SRE393117:SRF393117 SHI393117:SHJ393117 RXM393117:RXN393117 RNQ393117:RNR393117 RDU393117:RDV393117 QTY393117:QTZ393117 QKC393117:QKD393117 QAG393117:QAH393117 PQK393117:PQL393117 PGO393117:PGP393117 OWS393117:OWT393117 OMW393117:OMX393117 ODA393117:ODB393117 NTE393117:NTF393117 NJI393117:NJJ393117 MZM393117:MZN393117 MPQ393117:MPR393117 MFU393117:MFV393117 LVY393117:LVZ393117 LMC393117:LMD393117 LCG393117:LCH393117 KSK393117:KSL393117 KIO393117:KIP393117 JYS393117:JYT393117 JOW393117:JOX393117 JFA393117:JFB393117 IVE393117:IVF393117 ILI393117:ILJ393117 IBM393117:IBN393117 HRQ393117:HRR393117 HHU393117:HHV393117 GXY393117:GXZ393117 GOC393117:GOD393117 GEG393117:GEH393117 FUK393117:FUL393117 FKO393117:FKP393117 FAS393117:FAT393117 EQW393117:EQX393117 EHA393117:EHB393117 DXE393117:DXF393117 DNI393117:DNJ393117 DDM393117:DDN393117 CTQ393117:CTR393117 CJU393117:CJV393117 BZY393117:BZZ393117 BQC393117:BQD393117 BGG393117:BGH393117 AWK393117:AWL393117 AMO393117:AMP393117 ACS393117:ACT393117 SW393117:SX393117 JA393117:JB393117 WVM327581:WVN327581 WLQ327581:WLR327581 WBU327581:WBV327581 VRY327581:VRZ327581 VIC327581:VID327581 UYG327581:UYH327581 UOK327581:UOL327581 UEO327581:UEP327581 TUS327581:TUT327581 TKW327581:TKX327581 TBA327581:TBB327581 SRE327581:SRF327581 SHI327581:SHJ327581 RXM327581:RXN327581 RNQ327581:RNR327581 RDU327581:RDV327581 QTY327581:QTZ327581 QKC327581:QKD327581 QAG327581:QAH327581 PQK327581:PQL327581 PGO327581:PGP327581 OWS327581:OWT327581 OMW327581:OMX327581 ODA327581:ODB327581 NTE327581:NTF327581 NJI327581:NJJ327581 MZM327581:MZN327581 MPQ327581:MPR327581 MFU327581:MFV327581 LVY327581:LVZ327581 LMC327581:LMD327581 LCG327581:LCH327581 KSK327581:KSL327581 KIO327581:KIP327581 JYS327581:JYT327581 JOW327581:JOX327581 JFA327581:JFB327581 IVE327581:IVF327581 ILI327581:ILJ327581 IBM327581:IBN327581 HRQ327581:HRR327581 HHU327581:HHV327581 GXY327581:GXZ327581 GOC327581:GOD327581 GEG327581:GEH327581 FUK327581:FUL327581 FKO327581:FKP327581 FAS327581:FAT327581 EQW327581:EQX327581 EHA327581:EHB327581 DXE327581:DXF327581 DNI327581:DNJ327581 DDM327581:DDN327581 CTQ327581:CTR327581 CJU327581:CJV327581 BZY327581:BZZ327581 BQC327581:BQD327581 BGG327581:BGH327581 AWK327581:AWL327581 AMO327581:AMP327581 ACS327581:ACT327581 SW327581:SX327581 JA327581:JB327581 WVM262045:WVN262045 WLQ262045:WLR262045 WBU262045:WBV262045 VRY262045:VRZ262045 VIC262045:VID262045 UYG262045:UYH262045 UOK262045:UOL262045 UEO262045:UEP262045 TUS262045:TUT262045 TKW262045:TKX262045 TBA262045:TBB262045 SRE262045:SRF262045 SHI262045:SHJ262045 RXM262045:RXN262045 RNQ262045:RNR262045 RDU262045:RDV262045 QTY262045:QTZ262045 QKC262045:QKD262045 QAG262045:QAH262045 PQK262045:PQL262045 PGO262045:PGP262045 OWS262045:OWT262045 OMW262045:OMX262045 ODA262045:ODB262045 NTE262045:NTF262045 NJI262045:NJJ262045 MZM262045:MZN262045 MPQ262045:MPR262045 MFU262045:MFV262045 LVY262045:LVZ262045 LMC262045:LMD262045 LCG262045:LCH262045 KSK262045:KSL262045 KIO262045:KIP262045 JYS262045:JYT262045 JOW262045:JOX262045 JFA262045:JFB262045 IVE262045:IVF262045 ILI262045:ILJ262045 IBM262045:IBN262045 HRQ262045:HRR262045 HHU262045:HHV262045 GXY262045:GXZ262045 GOC262045:GOD262045 GEG262045:GEH262045 FUK262045:FUL262045 FKO262045:FKP262045 FAS262045:FAT262045 EQW262045:EQX262045 EHA262045:EHB262045 DXE262045:DXF262045 DNI262045:DNJ262045 DDM262045:DDN262045 CTQ262045:CTR262045 CJU262045:CJV262045 BZY262045:BZZ262045 BQC262045:BQD262045 BGG262045:BGH262045 AWK262045:AWL262045 AMO262045:AMP262045 ACS262045:ACT262045 SW262045:SX262045 JA262045:JB262045 WVM196509:WVN196509 WLQ196509:WLR196509 WBU196509:WBV196509 VRY196509:VRZ196509 VIC196509:VID196509 UYG196509:UYH196509 UOK196509:UOL196509 UEO196509:UEP196509 TUS196509:TUT196509 TKW196509:TKX196509 TBA196509:TBB196509 SRE196509:SRF196509 SHI196509:SHJ196509 RXM196509:RXN196509 RNQ196509:RNR196509 RDU196509:RDV196509 QTY196509:QTZ196509 QKC196509:QKD196509 QAG196509:QAH196509 PQK196509:PQL196509 PGO196509:PGP196509 OWS196509:OWT196509 OMW196509:OMX196509 ODA196509:ODB196509 NTE196509:NTF196509 NJI196509:NJJ196509 MZM196509:MZN196509 MPQ196509:MPR196509 MFU196509:MFV196509 LVY196509:LVZ196509 LMC196509:LMD196509 LCG196509:LCH196509 KSK196509:KSL196509 KIO196509:KIP196509 JYS196509:JYT196509 JOW196509:JOX196509 JFA196509:JFB196509 IVE196509:IVF196509 ILI196509:ILJ196509 IBM196509:IBN196509 HRQ196509:HRR196509 HHU196509:HHV196509 GXY196509:GXZ196509 GOC196509:GOD196509 GEG196509:GEH196509 FUK196509:FUL196509 FKO196509:FKP196509 FAS196509:FAT196509 EQW196509:EQX196509 EHA196509:EHB196509 DXE196509:DXF196509 DNI196509:DNJ196509 DDM196509:DDN196509 CTQ196509:CTR196509 CJU196509:CJV196509 BZY196509:BZZ196509 BQC196509:BQD196509 BGG196509:BGH196509 AWK196509:AWL196509 AMO196509:AMP196509 ACS196509:ACT196509 SW196509:SX196509 JA196509:JB196509 WVM130973:WVN130973 WLQ130973:WLR130973 WBU130973:WBV130973 VRY130973:VRZ130973 VIC130973:VID130973 UYG130973:UYH130973 UOK130973:UOL130973 UEO130973:UEP130973 TUS130973:TUT130973 TKW130973:TKX130973 TBA130973:TBB130973 SRE130973:SRF130973 SHI130973:SHJ130973 RXM130973:RXN130973 RNQ130973:RNR130973 RDU130973:RDV130973 QTY130973:QTZ130973 QKC130973:QKD130973 QAG130973:QAH130973 PQK130973:PQL130973 PGO130973:PGP130973 OWS130973:OWT130973 OMW130973:OMX130973 ODA130973:ODB130973 NTE130973:NTF130973 NJI130973:NJJ130973 MZM130973:MZN130973 MPQ130973:MPR130973 MFU130973:MFV130973 LVY130973:LVZ130973 LMC130973:LMD130973 LCG130973:LCH130973 KSK130973:KSL130973 KIO130973:KIP130973 JYS130973:JYT130973 JOW130973:JOX130973 JFA130973:JFB130973 IVE130973:IVF130973 ILI130973:ILJ130973 IBM130973:IBN130973 HRQ130973:HRR130973 HHU130973:HHV130973 GXY130973:GXZ130973 GOC130973:GOD130973 GEG130973:GEH130973 FUK130973:FUL130973 FKO130973:FKP130973 FAS130973:FAT130973 EQW130973:EQX130973 EHA130973:EHB130973 DXE130973:DXF130973 DNI130973:DNJ130973 DDM130973:DDN130973 CTQ130973:CTR130973 CJU130973:CJV130973 BZY130973:BZZ130973 BQC130973:BQD130973 BGG130973:BGH130973 AWK130973:AWL130973 AMO130973:AMP130973 ACS130973:ACT130973 SW130973:SX130973 JA130973:JB130973 WVM65437:WVN65437 WLQ65437:WLR65437 WBU65437:WBV65437 VRY65437:VRZ65437 VIC65437:VID65437 UYG65437:UYH65437 UOK65437:UOL65437 UEO65437:UEP65437 TUS65437:TUT65437 TKW65437:TKX65437 TBA65437:TBB65437 SRE65437:SRF65437 SHI65437:SHJ65437 RXM65437:RXN65437 RNQ65437:RNR65437 RDU65437:RDV65437 QTY65437:QTZ65437 QKC65437:QKD65437 QAG65437:QAH65437 PQK65437:PQL65437 PGO65437:PGP65437 OWS65437:OWT65437 OMW65437:OMX65437 ODA65437:ODB65437 NTE65437:NTF65437 NJI65437:NJJ65437 MZM65437:MZN65437 MPQ65437:MPR65437 MFU65437:MFV65437 LVY65437:LVZ65437 LMC65437:LMD65437 LCG65437:LCH65437 KSK65437:KSL65437 KIO65437:KIP65437 JYS65437:JYT65437 JOW65437:JOX65437 JFA65437:JFB65437 IVE65437:IVF65437 ILI65437:ILJ65437 IBM65437:IBN65437 HRQ65437:HRR65437 HHU65437:HHV65437 GXY65437:GXZ65437 GOC65437:GOD65437 GEG65437:GEH65437 FUK65437:FUL65437 FKO65437:FKP65437 FAS65437:FAT65437 EQW65437:EQX65437 EHA65437:EHB65437 DXE65437:DXF65437 DNI65437:DNJ65437 DDM65437:DDN65437 CTQ65437:CTR65437 CJU65437:CJV65437 BZY65437:BZZ65437 BQC65437:BQD65437 BGG65437:BGH65437 AWK65437:AWL65437 AMO65437:AMP65437 ACS65437:ACT65437 SW65437:SX65437 JA65437:JB65437 WUV13:WUW13 WKZ13:WLA13 WBD13:WBE13 VRH13:VRI13 VHL13:VHM13 UXP13:UXQ13 UNT13:UNU13 UDX13:UDY13 TUB13:TUC13 TKF13:TKG13 TAJ13:TAK13 SQN13:SQO13 SGR13:SGS13 RWV13:RWW13 RMZ13:RNA13 RDD13:RDE13 QTH13:QTI13 QJL13:QJM13 PZP13:PZQ13 PPT13:PPU13 PFX13:PFY13 OWB13:OWC13 OMF13:OMG13 OCJ13:OCK13 NSN13:NSO13 NIR13:NIS13 MYV13:MYW13 MOZ13:MPA13 MFD13:MFE13 LVH13:LVI13 LLL13:LLM13 LBP13:LBQ13 KRT13:KRU13 KHX13:KHY13 JYB13:JYC13 JOF13:JOG13 JEJ13:JEK13 IUN13:IUO13 IKR13:IKS13 IAV13:IAW13 HQZ13:HRA13 HHD13:HHE13 GXH13:GXI13 GNL13:GNM13 GDP13:GDQ13 FTT13:FTU13 FJX13:FJY13 FAB13:FAC13 EQF13:EQG13 EGJ13:EGK13 DWN13:DWO13 DMR13:DMS13 DCV13:DCW13 CSZ13:CTA13 CJD13:CJE13 BZH13:BZI13 BPL13:BPM13 BFP13:BFQ13 AVT13:AVU13 ALX13:ALY13 ACB13:ACC13 SF13:SG13 IJ13:IK13">
      <formula1>0</formula1>
      <formula2>0</formula2>
    </dataValidation>
    <dataValidation operator="greaterThanOrEqual" allowBlank="1" showErrorMessage="1" errorTitle="Erro de valores" error="Digite um valor igual a 0% ou 2%." sqref="WVN983038 WLR983038 WBV983038 VRZ983038 VID983038 UYH983038 UOL983038 UEP983038 TUT983038 TKX983038 TBB983038 SRF983038 SHJ983038 RXN983038 RNR983038 RDV983038 QTZ983038 QKD983038 QAH983038 PQL983038 PGP983038 OWT983038 OMX983038 ODB983038 NTF983038 NJJ983038 MZN983038 MPR983038 MFV983038 LVZ983038 LMD983038 LCH983038 KSL983038 KIP983038 JYT983038 JOX983038 JFB983038 IVF983038 ILJ983038 IBN983038 HRR983038 HHV983038 GXZ983038 GOD983038 GEH983038 FUL983038 FKP983038 FAT983038 EQX983038 EHB983038 DXF983038 DNJ983038 DDN983038 CTR983038 CJV983038 BZZ983038 BQD983038 BGH983038 AWL983038 AMP983038 ACT983038 SX983038 JB983038 WVN917502 WLR917502 WBV917502 VRZ917502 VID917502 UYH917502 UOL917502 UEP917502 TUT917502 TKX917502 TBB917502 SRF917502 SHJ917502 RXN917502 RNR917502 RDV917502 QTZ917502 QKD917502 QAH917502 PQL917502 PGP917502 OWT917502 OMX917502 ODB917502 NTF917502 NJJ917502 MZN917502 MPR917502 MFV917502 LVZ917502 LMD917502 LCH917502 KSL917502 KIP917502 JYT917502 JOX917502 JFB917502 IVF917502 ILJ917502 IBN917502 HRR917502 HHV917502 GXZ917502 GOD917502 GEH917502 FUL917502 FKP917502 FAT917502 EQX917502 EHB917502 DXF917502 DNJ917502 DDN917502 CTR917502 CJV917502 BZZ917502 BQD917502 BGH917502 AWL917502 AMP917502 ACT917502 SX917502 JB917502 WVN851966 WLR851966 WBV851966 VRZ851966 VID851966 UYH851966 UOL851966 UEP851966 TUT851966 TKX851966 TBB851966 SRF851966 SHJ851966 RXN851966 RNR851966 RDV851966 QTZ851966 QKD851966 QAH851966 PQL851966 PGP851966 OWT851966 OMX851966 ODB851966 NTF851966 NJJ851966 MZN851966 MPR851966 MFV851966 LVZ851966 LMD851966 LCH851966 KSL851966 KIP851966 JYT851966 JOX851966 JFB851966 IVF851966 ILJ851966 IBN851966 HRR851966 HHV851966 GXZ851966 GOD851966 GEH851966 FUL851966 FKP851966 FAT851966 EQX851966 EHB851966 DXF851966 DNJ851966 DDN851966 CTR851966 CJV851966 BZZ851966 BQD851966 BGH851966 AWL851966 AMP851966 ACT851966 SX851966 JB851966 WVN786430 WLR786430 WBV786430 VRZ786430 VID786430 UYH786430 UOL786430 UEP786430 TUT786430 TKX786430 TBB786430 SRF786430 SHJ786430 RXN786430 RNR786430 RDV786430 QTZ786430 QKD786430 QAH786430 PQL786430 PGP786430 OWT786430 OMX786430 ODB786430 NTF786430 NJJ786430 MZN786430 MPR786430 MFV786430 LVZ786430 LMD786430 LCH786430 KSL786430 KIP786430 JYT786430 JOX786430 JFB786430 IVF786430 ILJ786430 IBN786430 HRR786430 HHV786430 GXZ786430 GOD786430 GEH786430 FUL786430 FKP786430 FAT786430 EQX786430 EHB786430 DXF786430 DNJ786430 DDN786430 CTR786430 CJV786430 BZZ786430 BQD786430 BGH786430 AWL786430 AMP786430 ACT786430 SX786430 JB786430 WVN720894 WLR720894 WBV720894 VRZ720894 VID720894 UYH720894 UOL720894 UEP720894 TUT720894 TKX720894 TBB720894 SRF720894 SHJ720894 RXN720894 RNR720894 RDV720894 QTZ720894 QKD720894 QAH720894 PQL720894 PGP720894 OWT720894 OMX720894 ODB720894 NTF720894 NJJ720894 MZN720894 MPR720894 MFV720894 LVZ720894 LMD720894 LCH720894 KSL720894 KIP720894 JYT720894 JOX720894 JFB720894 IVF720894 ILJ720894 IBN720894 HRR720894 HHV720894 GXZ720894 GOD720894 GEH720894 FUL720894 FKP720894 FAT720894 EQX720894 EHB720894 DXF720894 DNJ720894 DDN720894 CTR720894 CJV720894 BZZ720894 BQD720894 BGH720894 AWL720894 AMP720894 ACT720894 SX720894 JB720894 WVN655358 WLR655358 WBV655358 VRZ655358 VID655358 UYH655358 UOL655358 UEP655358 TUT655358 TKX655358 TBB655358 SRF655358 SHJ655358 RXN655358 RNR655358 RDV655358 QTZ655358 QKD655358 QAH655358 PQL655358 PGP655358 OWT655358 OMX655358 ODB655358 NTF655358 NJJ655358 MZN655358 MPR655358 MFV655358 LVZ655358 LMD655358 LCH655358 KSL655358 KIP655358 JYT655358 JOX655358 JFB655358 IVF655358 ILJ655358 IBN655358 HRR655358 HHV655358 GXZ655358 GOD655358 GEH655358 FUL655358 FKP655358 FAT655358 EQX655358 EHB655358 DXF655358 DNJ655358 DDN655358 CTR655358 CJV655358 BZZ655358 BQD655358 BGH655358 AWL655358 AMP655358 ACT655358 SX655358 JB655358 WVN589822 WLR589822 WBV589822 VRZ589822 VID589822 UYH589822 UOL589822 UEP589822 TUT589822 TKX589822 TBB589822 SRF589822 SHJ589822 RXN589822 RNR589822 RDV589822 QTZ589822 QKD589822 QAH589822 PQL589822 PGP589822 OWT589822 OMX589822 ODB589822 NTF589822 NJJ589822 MZN589822 MPR589822 MFV589822 LVZ589822 LMD589822 LCH589822 KSL589822 KIP589822 JYT589822 JOX589822 JFB589822 IVF589822 ILJ589822 IBN589822 HRR589822 HHV589822 GXZ589822 GOD589822 GEH589822 FUL589822 FKP589822 FAT589822 EQX589822 EHB589822 DXF589822 DNJ589822 DDN589822 CTR589822 CJV589822 BZZ589822 BQD589822 BGH589822 AWL589822 AMP589822 ACT589822 SX589822 JB589822 WVN524286 WLR524286 WBV524286 VRZ524286 VID524286 UYH524286 UOL524286 UEP524286 TUT524286 TKX524286 TBB524286 SRF524286 SHJ524286 RXN524286 RNR524286 RDV524286 QTZ524286 QKD524286 QAH524286 PQL524286 PGP524286 OWT524286 OMX524286 ODB524286 NTF524286 NJJ524286 MZN524286 MPR524286 MFV524286 LVZ524286 LMD524286 LCH524286 KSL524286 KIP524286 JYT524286 JOX524286 JFB524286 IVF524286 ILJ524286 IBN524286 HRR524286 HHV524286 GXZ524286 GOD524286 GEH524286 FUL524286 FKP524286 FAT524286 EQX524286 EHB524286 DXF524286 DNJ524286 DDN524286 CTR524286 CJV524286 BZZ524286 BQD524286 BGH524286 AWL524286 AMP524286 ACT524286 SX524286 JB524286 WVN458750 WLR458750 WBV458750 VRZ458750 VID458750 UYH458750 UOL458750 UEP458750 TUT458750 TKX458750 TBB458750 SRF458750 SHJ458750 RXN458750 RNR458750 RDV458750 QTZ458750 QKD458750 QAH458750 PQL458750 PGP458750 OWT458750 OMX458750 ODB458750 NTF458750 NJJ458750 MZN458750 MPR458750 MFV458750 LVZ458750 LMD458750 LCH458750 KSL458750 KIP458750 JYT458750 JOX458750 JFB458750 IVF458750 ILJ458750 IBN458750 HRR458750 HHV458750 GXZ458750 GOD458750 GEH458750 FUL458750 FKP458750 FAT458750 EQX458750 EHB458750 DXF458750 DNJ458750 DDN458750 CTR458750 CJV458750 BZZ458750 BQD458750 BGH458750 AWL458750 AMP458750 ACT458750 SX458750 JB458750 WVN393214 WLR393214 WBV393214 VRZ393214 VID393214 UYH393214 UOL393214 UEP393214 TUT393214 TKX393214 TBB393214 SRF393214 SHJ393214 RXN393214 RNR393214 RDV393214 QTZ393214 QKD393214 QAH393214 PQL393214 PGP393214 OWT393214 OMX393214 ODB393214 NTF393214 NJJ393214 MZN393214 MPR393214 MFV393214 LVZ393214 LMD393214 LCH393214 KSL393214 KIP393214 JYT393214 JOX393214 JFB393214 IVF393214 ILJ393214 IBN393214 HRR393214 HHV393214 GXZ393214 GOD393214 GEH393214 FUL393214 FKP393214 FAT393214 EQX393214 EHB393214 DXF393214 DNJ393214 DDN393214 CTR393214 CJV393214 BZZ393214 BQD393214 BGH393214 AWL393214 AMP393214 ACT393214 SX393214 JB393214 WVN327678 WLR327678 WBV327678 VRZ327678 VID327678 UYH327678 UOL327678 UEP327678 TUT327678 TKX327678 TBB327678 SRF327678 SHJ327678 RXN327678 RNR327678 RDV327678 QTZ327678 QKD327678 QAH327678 PQL327678 PGP327678 OWT327678 OMX327678 ODB327678 NTF327678 NJJ327678 MZN327678 MPR327678 MFV327678 LVZ327678 LMD327678 LCH327678 KSL327678 KIP327678 JYT327678 JOX327678 JFB327678 IVF327678 ILJ327678 IBN327678 HRR327678 HHV327678 GXZ327678 GOD327678 GEH327678 FUL327678 FKP327678 FAT327678 EQX327678 EHB327678 DXF327678 DNJ327678 DDN327678 CTR327678 CJV327678 BZZ327678 BQD327678 BGH327678 AWL327678 AMP327678 ACT327678 SX327678 JB327678 WVN262142 WLR262142 WBV262142 VRZ262142 VID262142 UYH262142 UOL262142 UEP262142 TUT262142 TKX262142 TBB262142 SRF262142 SHJ262142 RXN262142 RNR262142 RDV262142 QTZ262142 QKD262142 QAH262142 PQL262142 PGP262142 OWT262142 OMX262142 ODB262142 NTF262142 NJJ262142 MZN262142 MPR262142 MFV262142 LVZ262142 LMD262142 LCH262142 KSL262142 KIP262142 JYT262142 JOX262142 JFB262142 IVF262142 ILJ262142 IBN262142 HRR262142 HHV262142 GXZ262142 GOD262142 GEH262142 FUL262142 FKP262142 FAT262142 EQX262142 EHB262142 DXF262142 DNJ262142 DDN262142 CTR262142 CJV262142 BZZ262142 BQD262142 BGH262142 AWL262142 AMP262142 ACT262142 SX262142 JB262142 WVN196606 WLR196606 WBV196606 VRZ196606 VID196606 UYH196606 UOL196606 UEP196606 TUT196606 TKX196606 TBB196606 SRF196606 SHJ196606 RXN196606 RNR196606 RDV196606 QTZ196606 QKD196606 QAH196606 PQL196606 PGP196606 OWT196606 OMX196606 ODB196606 NTF196606 NJJ196606 MZN196606 MPR196606 MFV196606 LVZ196606 LMD196606 LCH196606 KSL196606 KIP196606 JYT196606 JOX196606 JFB196606 IVF196606 ILJ196606 IBN196606 HRR196606 HHV196606 GXZ196606 GOD196606 GEH196606 FUL196606 FKP196606 FAT196606 EQX196606 EHB196606 DXF196606 DNJ196606 DDN196606 CTR196606 CJV196606 BZZ196606 BQD196606 BGH196606 AWL196606 AMP196606 ACT196606 SX196606 JB196606 WVN131070 WLR131070 WBV131070 VRZ131070 VID131070 UYH131070 UOL131070 UEP131070 TUT131070 TKX131070 TBB131070 SRF131070 SHJ131070 RXN131070 RNR131070 RDV131070 QTZ131070 QKD131070 QAH131070 PQL131070 PGP131070 OWT131070 OMX131070 ODB131070 NTF131070 NJJ131070 MZN131070 MPR131070 MFV131070 LVZ131070 LMD131070 LCH131070 KSL131070 KIP131070 JYT131070 JOX131070 JFB131070 IVF131070 ILJ131070 IBN131070 HRR131070 HHV131070 GXZ131070 GOD131070 GEH131070 FUL131070 FKP131070 FAT131070 EQX131070 EHB131070 DXF131070 DNJ131070 DDN131070 CTR131070 CJV131070 BZZ131070 BQD131070 BGH131070 AWL131070 AMP131070 ACT131070 SX131070 JB131070 WVN65534 WLR65534 WBV65534 VRZ65534 VID65534 UYH65534 UOL65534 UEP65534 TUT65534 TKX65534 TBB65534 SRF65534 SHJ65534 RXN65534 RNR65534 RDV65534 QTZ65534 QKD65534 QAH65534 PQL65534 PGP65534 OWT65534 OMX65534 ODB65534 NTF65534 NJJ65534 MZN65534 MPR65534 MFV65534 LVZ65534 LMD65534 LCH65534 KSL65534 KIP65534 JYT65534 JOX65534 JFB65534 IVF65534 ILJ65534 IBN65534 HRR65534 HHV65534 GXZ65534 GOD65534 GEH65534 FUL65534 FKP65534 FAT65534 EQX65534 EHB65534 DXF65534 DNJ65534 DDN65534 CTR65534 CJV65534 BZZ65534 BQD65534 BGH65534 AWL65534 AMP65534 ACT65534 SX65534 JB65534 WVN982998 WLR982998 WBV982998 VRZ982998 VID982998 UYH982998 UOL982998 UEP982998 TUT982998 TKX982998 TBB982998 SRF982998 SHJ982998 RXN982998 RNR982998 RDV982998 QTZ982998 QKD982998 QAH982998 PQL982998 PGP982998 OWT982998 OMX982998 ODB982998 NTF982998 NJJ982998 MZN982998 MPR982998 MFV982998 LVZ982998 LMD982998 LCH982998 KSL982998 KIP982998 JYT982998 JOX982998 JFB982998 IVF982998 ILJ982998 IBN982998 HRR982998 HHV982998 GXZ982998 GOD982998 GEH982998 FUL982998 FKP982998 FAT982998 EQX982998 EHB982998 DXF982998 DNJ982998 DDN982998 CTR982998 CJV982998 BZZ982998 BQD982998 BGH982998 AWL982998 AMP982998 ACT982998 SX982998 JB982998 WVN917462 WLR917462 WBV917462 VRZ917462 VID917462 UYH917462 UOL917462 UEP917462 TUT917462 TKX917462 TBB917462 SRF917462 SHJ917462 RXN917462 RNR917462 RDV917462 QTZ917462 QKD917462 QAH917462 PQL917462 PGP917462 OWT917462 OMX917462 ODB917462 NTF917462 NJJ917462 MZN917462 MPR917462 MFV917462 LVZ917462 LMD917462 LCH917462 KSL917462 KIP917462 JYT917462 JOX917462 JFB917462 IVF917462 ILJ917462 IBN917462 HRR917462 HHV917462 GXZ917462 GOD917462 GEH917462 FUL917462 FKP917462 FAT917462 EQX917462 EHB917462 DXF917462 DNJ917462 DDN917462 CTR917462 CJV917462 BZZ917462 BQD917462 BGH917462 AWL917462 AMP917462 ACT917462 SX917462 JB917462 WVN851926 WLR851926 WBV851926 VRZ851926 VID851926 UYH851926 UOL851926 UEP851926 TUT851926 TKX851926 TBB851926 SRF851926 SHJ851926 RXN851926 RNR851926 RDV851926 QTZ851926 QKD851926 QAH851926 PQL851926 PGP851926 OWT851926 OMX851926 ODB851926 NTF851926 NJJ851926 MZN851926 MPR851926 MFV851926 LVZ851926 LMD851926 LCH851926 KSL851926 KIP851926 JYT851926 JOX851926 JFB851926 IVF851926 ILJ851926 IBN851926 HRR851926 HHV851926 GXZ851926 GOD851926 GEH851926 FUL851926 FKP851926 FAT851926 EQX851926 EHB851926 DXF851926 DNJ851926 DDN851926 CTR851926 CJV851926 BZZ851926 BQD851926 BGH851926 AWL851926 AMP851926 ACT851926 SX851926 JB851926 WVN786390 WLR786390 WBV786390 VRZ786390 VID786390 UYH786390 UOL786390 UEP786390 TUT786390 TKX786390 TBB786390 SRF786390 SHJ786390 RXN786390 RNR786390 RDV786390 QTZ786390 QKD786390 QAH786390 PQL786390 PGP786390 OWT786390 OMX786390 ODB786390 NTF786390 NJJ786390 MZN786390 MPR786390 MFV786390 LVZ786390 LMD786390 LCH786390 KSL786390 KIP786390 JYT786390 JOX786390 JFB786390 IVF786390 ILJ786390 IBN786390 HRR786390 HHV786390 GXZ786390 GOD786390 GEH786390 FUL786390 FKP786390 FAT786390 EQX786390 EHB786390 DXF786390 DNJ786390 DDN786390 CTR786390 CJV786390 BZZ786390 BQD786390 BGH786390 AWL786390 AMP786390 ACT786390 SX786390 JB786390 WVN720854 WLR720854 WBV720854 VRZ720854 VID720854 UYH720854 UOL720854 UEP720854 TUT720854 TKX720854 TBB720854 SRF720854 SHJ720854 RXN720854 RNR720854 RDV720854 QTZ720854 QKD720854 QAH720854 PQL720854 PGP720854 OWT720854 OMX720854 ODB720854 NTF720854 NJJ720854 MZN720854 MPR720854 MFV720854 LVZ720854 LMD720854 LCH720854 KSL720854 KIP720854 JYT720854 JOX720854 JFB720854 IVF720854 ILJ720854 IBN720854 HRR720854 HHV720854 GXZ720854 GOD720854 GEH720854 FUL720854 FKP720854 FAT720854 EQX720854 EHB720854 DXF720854 DNJ720854 DDN720854 CTR720854 CJV720854 BZZ720854 BQD720854 BGH720854 AWL720854 AMP720854 ACT720854 SX720854 JB720854 WVN655318 WLR655318 WBV655318 VRZ655318 VID655318 UYH655318 UOL655318 UEP655318 TUT655318 TKX655318 TBB655318 SRF655318 SHJ655318 RXN655318 RNR655318 RDV655318 QTZ655318 QKD655318 QAH655318 PQL655318 PGP655318 OWT655318 OMX655318 ODB655318 NTF655318 NJJ655318 MZN655318 MPR655318 MFV655318 LVZ655318 LMD655318 LCH655318 KSL655318 KIP655318 JYT655318 JOX655318 JFB655318 IVF655318 ILJ655318 IBN655318 HRR655318 HHV655318 GXZ655318 GOD655318 GEH655318 FUL655318 FKP655318 FAT655318 EQX655318 EHB655318 DXF655318 DNJ655318 DDN655318 CTR655318 CJV655318 BZZ655318 BQD655318 BGH655318 AWL655318 AMP655318 ACT655318 SX655318 JB655318 WVN589782 WLR589782 WBV589782 VRZ589782 VID589782 UYH589782 UOL589782 UEP589782 TUT589782 TKX589782 TBB589782 SRF589782 SHJ589782 RXN589782 RNR589782 RDV589782 QTZ589782 QKD589782 QAH589782 PQL589782 PGP589782 OWT589782 OMX589782 ODB589782 NTF589782 NJJ589782 MZN589782 MPR589782 MFV589782 LVZ589782 LMD589782 LCH589782 KSL589782 KIP589782 JYT589782 JOX589782 JFB589782 IVF589782 ILJ589782 IBN589782 HRR589782 HHV589782 GXZ589782 GOD589782 GEH589782 FUL589782 FKP589782 FAT589782 EQX589782 EHB589782 DXF589782 DNJ589782 DDN589782 CTR589782 CJV589782 BZZ589782 BQD589782 BGH589782 AWL589782 AMP589782 ACT589782 SX589782 JB589782 WVN524246 WLR524246 WBV524246 VRZ524246 VID524246 UYH524246 UOL524246 UEP524246 TUT524246 TKX524246 TBB524246 SRF524246 SHJ524246 RXN524246 RNR524246 RDV524246 QTZ524246 QKD524246 QAH524246 PQL524246 PGP524246 OWT524246 OMX524246 ODB524246 NTF524246 NJJ524246 MZN524246 MPR524246 MFV524246 LVZ524246 LMD524246 LCH524246 KSL524246 KIP524246 JYT524246 JOX524246 JFB524246 IVF524246 ILJ524246 IBN524246 HRR524246 HHV524246 GXZ524246 GOD524246 GEH524246 FUL524246 FKP524246 FAT524246 EQX524246 EHB524246 DXF524246 DNJ524246 DDN524246 CTR524246 CJV524246 BZZ524246 BQD524246 BGH524246 AWL524246 AMP524246 ACT524246 SX524246 JB524246 WVN458710 WLR458710 WBV458710 VRZ458710 VID458710 UYH458710 UOL458710 UEP458710 TUT458710 TKX458710 TBB458710 SRF458710 SHJ458710 RXN458710 RNR458710 RDV458710 QTZ458710 QKD458710 QAH458710 PQL458710 PGP458710 OWT458710 OMX458710 ODB458710 NTF458710 NJJ458710 MZN458710 MPR458710 MFV458710 LVZ458710 LMD458710 LCH458710 KSL458710 KIP458710 JYT458710 JOX458710 JFB458710 IVF458710 ILJ458710 IBN458710 HRR458710 HHV458710 GXZ458710 GOD458710 GEH458710 FUL458710 FKP458710 FAT458710 EQX458710 EHB458710 DXF458710 DNJ458710 DDN458710 CTR458710 CJV458710 BZZ458710 BQD458710 BGH458710 AWL458710 AMP458710 ACT458710 SX458710 JB458710 WVN393174 WLR393174 WBV393174 VRZ393174 VID393174 UYH393174 UOL393174 UEP393174 TUT393174 TKX393174 TBB393174 SRF393174 SHJ393174 RXN393174 RNR393174 RDV393174 QTZ393174 QKD393174 QAH393174 PQL393174 PGP393174 OWT393174 OMX393174 ODB393174 NTF393174 NJJ393174 MZN393174 MPR393174 MFV393174 LVZ393174 LMD393174 LCH393174 KSL393174 KIP393174 JYT393174 JOX393174 JFB393174 IVF393174 ILJ393174 IBN393174 HRR393174 HHV393174 GXZ393174 GOD393174 GEH393174 FUL393174 FKP393174 FAT393174 EQX393174 EHB393174 DXF393174 DNJ393174 DDN393174 CTR393174 CJV393174 BZZ393174 BQD393174 BGH393174 AWL393174 AMP393174 ACT393174 SX393174 JB393174 WVN327638 WLR327638 WBV327638 VRZ327638 VID327638 UYH327638 UOL327638 UEP327638 TUT327638 TKX327638 TBB327638 SRF327638 SHJ327638 RXN327638 RNR327638 RDV327638 QTZ327638 QKD327638 QAH327638 PQL327638 PGP327638 OWT327638 OMX327638 ODB327638 NTF327638 NJJ327638 MZN327638 MPR327638 MFV327638 LVZ327638 LMD327638 LCH327638 KSL327638 KIP327638 JYT327638 JOX327638 JFB327638 IVF327638 ILJ327638 IBN327638 HRR327638 HHV327638 GXZ327638 GOD327638 GEH327638 FUL327638 FKP327638 FAT327638 EQX327638 EHB327638 DXF327638 DNJ327638 DDN327638 CTR327638 CJV327638 BZZ327638 BQD327638 BGH327638 AWL327638 AMP327638 ACT327638 SX327638 JB327638 WVN262102 WLR262102 WBV262102 VRZ262102 VID262102 UYH262102 UOL262102 UEP262102 TUT262102 TKX262102 TBB262102 SRF262102 SHJ262102 RXN262102 RNR262102 RDV262102 QTZ262102 QKD262102 QAH262102 PQL262102 PGP262102 OWT262102 OMX262102 ODB262102 NTF262102 NJJ262102 MZN262102 MPR262102 MFV262102 LVZ262102 LMD262102 LCH262102 KSL262102 KIP262102 JYT262102 JOX262102 JFB262102 IVF262102 ILJ262102 IBN262102 HRR262102 HHV262102 GXZ262102 GOD262102 GEH262102 FUL262102 FKP262102 FAT262102 EQX262102 EHB262102 DXF262102 DNJ262102 DDN262102 CTR262102 CJV262102 BZZ262102 BQD262102 BGH262102 AWL262102 AMP262102 ACT262102 SX262102 JB262102 WVN196566 WLR196566 WBV196566 VRZ196566 VID196566 UYH196566 UOL196566 UEP196566 TUT196566 TKX196566 TBB196566 SRF196566 SHJ196566 RXN196566 RNR196566 RDV196566 QTZ196566 QKD196566 QAH196566 PQL196566 PGP196566 OWT196566 OMX196566 ODB196566 NTF196566 NJJ196566 MZN196566 MPR196566 MFV196566 LVZ196566 LMD196566 LCH196566 KSL196566 KIP196566 JYT196566 JOX196566 JFB196566 IVF196566 ILJ196566 IBN196566 HRR196566 HHV196566 GXZ196566 GOD196566 GEH196566 FUL196566 FKP196566 FAT196566 EQX196566 EHB196566 DXF196566 DNJ196566 DDN196566 CTR196566 CJV196566 BZZ196566 BQD196566 BGH196566 AWL196566 AMP196566 ACT196566 SX196566 JB196566 WVN131030 WLR131030 WBV131030 VRZ131030 VID131030 UYH131030 UOL131030 UEP131030 TUT131030 TKX131030 TBB131030 SRF131030 SHJ131030 RXN131030 RNR131030 RDV131030 QTZ131030 QKD131030 QAH131030 PQL131030 PGP131030 OWT131030 OMX131030 ODB131030 NTF131030 NJJ131030 MZN131030 MPR131030 MFV131030 LVZ131030 LMD131030 LCH131030 KSL131030 KIP131030 JYT131030 JOX131030 JFB131030 IVF131030 ILJ131030 IBN131030 HRR131030 HHV131030 GXZ131030 GOD131030 GEH131030 FUL131030 FKP131030 FAT131030 EQX131030 EHB131030 DXF131030 DNJ131030 DDN131030 CTR131030 CJV131030 BZZ131030 BQD131030 BGH131030 AWL131030 AMP131030 ACT131030 SX131030 JB131030 WVN65494 WLR65494 WBV65494 VRZ65494 VID65494 UYH65494 UOL65494 UEP65494 TUT65494 TKX65494 TBB65494 SRF65494 SHJ65494 RXN65494 RNR65494 RDV65494 QTZ65494 QKD65494 QAH65494 PQL65494 PGP65494 OWT65494 OMX65494 ODB65494 NTF65494 NJJ65494 MZN65494 MPR65494 MFV65494 LVZ65494 LMD65494 LCH65494 KSL65494 KIP65494 JYT65494 JOX65494 JFB65494 IVF65494 ILJ65494 IBN65494 HRR65494 HHV65494 GXZ65494 GOD65494 GEH65494 FUL65494 FKP65494 FAT65494 EQX65494 EHB65494 DXF65494 DNJ65494 DDN65494 CTR65494 CJV65494 BZZ65494 BQD65494 BGH65494 AWL65494 AMP65494 ACT65494 SX65494 JB65494 WVN982958 WLR982958 WBV982958 VRZ982958 VID982958 UYH982958 UOL982958 UEP982958 TUT982958 TKX982958 TBB982958 SRF982958 SHJ982958 RXN982958 RNR982958 RDV982958 QTZ982958 QKD982958 QAH982958 PQL982958 PGP982958 OWT982958 OMX982958 ODB982958 NTF982958 NJJ982958 MZN982958 MPR982958 MFV982958 LVZ982958 LMD982958 LCH982958 KSL982958 KIP982958 JYT982958 JOX982958 JFB982958 IVF982958 ILJ982958 IBN982958 HRR982958 HHV982958 GXZ982958 GOD982958 GEH982958 FUL982958 FKP982958 FAT982958 EQX982958 EHB982958 DXF982958 DNJ982958 DDN982958 CTR982958 CJV982958 BZZ982958 BQD982958 BGH982958 AWL982958 AMP982958 ACT982958 SX982958 JB982958 WVN917422 WLR917422 WBV917422 VRZ917422 VID917422 UYH917422 UOL917422 UEP917422 TUT917422 TKX917422 TBB917422 SRF917422 SHJ917422 RXN917422 RNR917422 RDV917422 QTZ917422 QKD917422 QAH917422 PQL917422 PGP917422 OWT917422 OMX917422 ODB917422 NTF917422 NJJ917422 MZN917422 MPR917422 MFV917422 LVZ917422 LMD917422 LCH917422 KSL917422 KIP917422 JYT917422 JOX917422 JFB917422 IVF917422 ILJ917422 IBN917422 HRR917422 HHV917422 GXZ917422 GOD917422 GEH917422 FUL917422 FKP917422 FAT917422 EQX917422 EHB917422 DXF917422 DNJ917422 DDN917422 CTR917422 CJV917422 BZZ917422 BQD917422 BGH917422 AWL917422 AMP917422 ACT917422 SX917422 JB917422 WVN851886 WLR851886 WBV851886 VRZ851886 VID851886 UYH851886 UOL851886 UEP851886 TUT851886 TKX851886 TBB851886 SRF851886 SHJ851886 RXN851886 RNR851886 RDV851886 QTZ851886 QKD851886 QAH851886 PQL851886 PGP851886 OWT851886 OMX851886 ODB851886 NTF851886 NJJ851886 MZN851886 MPR851886 MFV851886 LVZ851886 LMD851886 LCH851886 KSL851886 KIP851886 JYT851886 JOX851886 JFB851886 IVF851886 ILJ851886 IBN851886 HRR851886 HHV851886 GXZ851886 GOD851886 GEH851886 FUL851886 FKP851886 FAT851886 EQX851886 EHB851886 DXF851886 DNJ851886 DDN851886 CTR851886 CJV851886 BZZ851886 BQD851886 BGH851886 AWL851886 AMP851886 ACT851886 SX851886 JB851886 WVN786350 WLR786350 WBV786350 VRZ786350 VID786350 UYH786350 UOL786350 UEP786350 TUT786350 TKX786350 TBB786350 SRF786350 SHJ786350 RXN786350 RNR786350 RDV786350 QTZ786350 QKD786350 QAH786350 PQL786350 PGP786350 OWT786350 OMX786350 ODB786350 NTF786350 NJJ786350 MZN786350 MPR786350 MFV786350 LVZ786350 LMD786350 LCH786350 KSL786350 KIP786350 JYT786350 JOX786350 JFB786350 IVF786350 ILJ786350 IBN786350 HRR786350 HHV786350 GXZ786350 GOD786350 GEH786350 FUL786350 FKP786350 FAT786350 EQX786350 EHB786350 DXF786350 DNJ786350 DDN786350 CTR786350 CJV786350 BZZ786350 BQD786350 BGH786350 AWL786350 AMP786350 ACT786350 SX786350 JB786350 WVN720814 WLR720814 WBV720814 VRZ720814 VID720814 UYH720814 UOL720814 UEP720814 TUT720814 TKX720814 TBB720814 SRF720814 SHJ720814 RXN720814 RNR720814 RDV720814 QTZ720814 QKD720814 QAH720814 PQL720814 PGP720814 OWT720814 OMX720814 ODB720814 NTF720814 NJJ720814 MZN720814 MPR720814 MFV720814 LVZ720814 LMD720814 LCH720814 KSL720814 KIP720814 JYT720814 JOX720814 JFB720814 IVF720814 ILJ720814 IBN720814 HRR720814 HHV720814 GXZ720814 GOD720814 GEH720814 FUL720814 FKP720814 FAT720814 EQX720814 EHB720814 DXF720814 DNJ720814 DDN720814 CTR720814 CJV720814 BZZ720814 BQD720814 BGH720814 AWL720814 AMP720814 ACT720814 SX720814 JB720814 WVN655278 WLR655278 WBV655278 VRZ655278 VID655278 UYH655278 UOL655278 UEP655278 TUT655278 TKX655278 TBB655278 SRF655278 SHJ655278 RXN655278 RNR655278 RDV655278 QTZ655278 QKD655278 QAH655278 PQL655278 PGP655278 OWT655278 OMX655278 ODB655278 NTF655278 NJJ655278 MZN655278 MPR655278 MFV655278 LVZ655278 LMD655278 LCH655278 KSL655278 KIP655278 JYT655278 JOX655278 JFB655278 IVF655278 ILJ655278 IBN655278 HRR655278 HHV655278 GXZ655278 GOD655278 GEH655278 FUL655278 FKP655278 FAT655278 EQX655278 EHB655278 DXF655278 DNJ655278 DDN655278 CTR655278 CJV655278 BZZ655278 BQD655278 BGH655278 AWL655278 AMP655278 ACT655278 SX655278 JB655278 WVN589742 WLR589742 WBV589742 VRZ589742 VID589742 UYH589742 UOL589742 UEP589742 TUT589742 TKX589742 TBB589742 SRF589742 SHJ589742 RXN589742 RNR589742 RDV589742 QTZ589742 QKD589742 QAH589742 PQL589742 PGP589742 OWT589742 OMX589742 ODB589742 NTF589742 NJJ589742 MZN589742 MPR589742 MFV589742 LVZ589742 LMD589742 LCH589742 KSL589742 KIP589742 JYT589742 JOX589742 JFB589742 IVF589742 ILJ589742 IBN589742 HRR589742 HHV589742 GXZ589742 GOD589742 GEH589742 FUL589742 FKP589742 FAT589742 EQX589742 EHB589742 DXF589742 DNJ589742 DDN589742 CTR589742 CJV589742 BZZ589742 BQD589742 BGH589742 AWL589742 AMP589742 ACT589742 SX589742 JB589742 WVN524206 WLR524206 WBV524206 VRZ524206 VID524206 UYH524206 UOL524206 UEP524206 TUT524206 TKX524206 TBB524206 SRF524206 SHJ524206 RXN524206 RNR524206 RDV524206 QTZ524206 QKD524206 QAH524206 PQL524206 PGP524206 OWT524206 OMX524206 ODB524206 NTF524206 NJJ524206 MZN524206 MPR524206 MFV524206 LVZ524206 LMD524206 LCH524206 KSL524206 KIP524206 JYT524206 JOX524206 JFB524206 IVF524206 ILJ524206 IBN524206 HRR524206 HHV524206 GXZ524206 GOD524206 GEH524206 FUL524206 FKP524206 FAT524206 EQX524206 EHB524206 DXF524206 DNJ524206 DDN524206 CTR524206 CJV524206 BZZ524206 BQD524206 BGH524206 AWL524206 AMP524206 ACT524206 SX524206 JB524206 WVN458670 WLR458670 WBV458670 VRZ458670 VID458670 UYH458670 UOL458670 UEP458670 TUT458670 TKX458670 TBB458670 SRF458670 SHJ458670 RXN458670 RNR458670 RDV458670 QTZ458670 QKD458670 QAH458670 PQL458670 PGP458670 OWT458670 OMX458670 ODB458670 NTF458670 NJJ458670 MZN458670 MPR458670 MFV458670 LVZ458670 LMD458670 LCH458670 KSL458670 KIP458670 JYT458670 JOX458670 JFB458670 IVF458670 ILJ458670 IBN458670 HRR458670 HHV458670 GXZ458670 GOD458670 GEH458670 FUL458670 FKP458670 FAT458670 EQX458670 EHB458670 DXF458670 DNJ458670 DDN458670 CTR458670 CJV458670 BZZ458670 BQD458670 BGH458670 AWL458670 AMP458670 ACT458670 SX458670 JB458670 WVN393134 WLR393134 WBV393134 VRZ393134 VID393134 UYH393134 UOL393134 UEP393134 TUT393134 TKX393134 TBB393134 SRF393134 SHJ393134 RXN393134 RNR393134 RDV393134 QTZ393134 QKD393134 QAH393134 PQL393134 PGP393134 OWT393134 OMX393134 ODB393134 NTF393134 NJJ393134 MZN393134 MPR393134 MFV393134 LVZ393134 LMD393134 LCH393134 KSL393134 KIP393134 JYT393134 JOX393134 JFB393134 IVF393134 ILJ393134 IBN393134 HRR393134 HHV393134 GXZ393134 GOD393134 GEH393134 FUL393134 FKP393134 FAT393134 EQX393134 EHB393134 DXF393134 DNJ393134 DDN393134 CTR393134 CJV393134 BZZ393134 BQD393134 BGH393134 AWL393134 AMP393134 ACT393134 SX393134 JB393134 WVN327598 WLR327598 WBV327598 VRZ327598 VID327598 UYH327598 UOL327598 UEP327598 TUT327598 TKX327598 TBB327598 SRF327598 SHJ327598 RXN327598 RNR327598 RDV327598 QTZ327598 QKD327598 QAH327598 PQL327598 PGP327598 OWT327598 OMX327598 ODB327598 NTF327598 NJJ327598 MZN327598 MPR327598 MFV327598 LVZ327598 LMD327598 LCH327598 KSL327598 KIP327598 JYT327598 JOX327598 JFB327598 IVF327598 ILJ327598 IBN327598 HRR327598 HHV327598 GXZ327598 GOD327598 GEH327598 FUL327598 FKP327598 FAT327598 EQX327598 EHB327598 DXF327598 DNJ327598 DDN327598 CTR327598 CJV327598 BZZ327598 BQD327598 BGH327598 AWL327598 AMP327598 ACT327598 SX327598 JB327598 WVN262062 WLR262062 WBV262062 VRZ262062 VID262062 UYH262062 UOL262062 UEP262062 TUT262062 TKX262062 TBB262062 SRF262062 SHJ262062 RXN262062 RNR262062 RDV262062 QTZ262062 QKD262062 QAH262062 PQL262062 PGP262062 OWT262062 OMX262062 ODB262062 NTF262062 NJJ262062 MZN262062 MPR262062 MFV262062 LVZ262062 LMD262062 LCH262062 KSL262062 KIP262062 JYT262062 JOX262062 JFB262062 IVF262062 ILJ262062 IBN262062 HRR262062 HHV262062 GXZ262062 GOD262062 GEH262062 FUL262062 FKP262062 FAT262062 EQX262062 EHB262062 DXF262062 DNJ262062 DDN262062 CTR262062 CJV262062 BZZ262062 BQD262062 BGH262062 AWL262062 AMP262062 ACT262062 SX262062 JB262062 WVN196526 WLR196526 WBV196526 VRZ196526 VID196526 UYH196526 UOL196526 UEP196526 TUT196526 TKX196526 TBB196526 SRF196526 SHJ196526 RXN196526 RNR196526 RDV196526 QTZ196526 QKD196526 QAH196526 PQL196526 PGP196526 OWT196526 OMX196526 ODB196526 NTF196526 NJJ196526 MZN196526 MPR196526 MFV196526 LVZ196526 LMD196526 LCH196526 KSL196526 KIP196526 JYT196526 JOX196526 JFB196526 IVF196526 ILJ196526 IBN196526 HRR196526 HHV196526 GXZ196526 GOD196526 GEH196526 FUL196526 FKP196526 FAT196526 EQX196526 EHB196526 DXF196526 DNJ196526 DDN196526 CTR196526 CJV196526 BZZ196526 BQD196526 BGH196526 AWL196526 AMP196526 ACT196526 SX196526 JB196526 WVN130990 WLR130990 WBV130990 VRZ130990 VID130990 UYH130990 UOL130990 UEP130990 TUT130990 TKX130990 TBB130990 SRF130990 SHJ130990 RXN130990 RNR130990 RDV130990 QTZ130990 QKD130990 QAH130990 PQL130990 PGP130990 OWT130990 OMX130990 ODB130990 NTF130990 NJJ130990 MZN130990 MPR130990 MFV130990 LVZ130990 LMD130990 LCH130990 KSL130990 KIP130990 JYT130990 JOX130990 JFB130990 IVF130990 ILJ130990 IBN130990 HRR130990 HHV130990 GXZ130990 GOD130990 GEH130990 FUL130990 FKP130990 FAT130990 EQX130990 EHB130990 DXF130990 DNJ130990 DDN130990 CTR130990 CJV130990 BZZ130990 BQD130990 BGH130990 AWL130990 AMP130990 ACT130990 SX130990 JB130990 WVN65454 WLR65454 WBV65454 VRZ65454 VID65454 UYH65454 UOL65454 UEP65454 TUT65454 TKX65454 TBB65454 SRF65454 SHJ65454 RXN65454 RNR65454 RDV65454 QTZ65454 QKD65454 QAH65454 PQL65454 PGP65454 OWT65454 OMX65454 ODB65454 NTF65454 NJJ65454 MZN65454 MPR65454 MFV65454 LVZ65454 LMD65454 LCH65454 KSL65454 KIP65454 JYT65454 JOX65454 JFB65454 IVF65454 ILJ65454 IBN65454 HRR65454 HHV65454 GXZ65454 GOD65454 GEH65454 FUL65454 FKP65454 FAT65454 EQX65454 EHB65454 DXF65454 DNJ65454 DDN65454 CTR65454 CJV65454 BZZ65454 BQD65454 BGH65454 AWL65454 AMP65454 ACT65454 SX65454 JB65454">
      <formula1>0</formula1>
      <formula2>0</formula2>
    </dataValidation>
    <dataValidation type="decimal" allowBlank="1" showErrorMessage="1" errorTitle="Erro de valores" error="Digite um valor maior do que 0." sqref="WVN983037 WLR983037 WBV983037 VRZ983037 VID983037 UYH983037 UOL983037 UEP983037 TUT983037 TKX983037 TBB983037 SRF983037 SHJ983037 RXN983037 RNR983037 RDV983037 QTZ983037 QKD983037 QAH983037 PQL983037 PGP983037 OWT983037 OMX983037 ODB983037 NTF983037 NJJ983037 MZN983037 MPR983037 MFV983037 LVZ983037 LMD983037 LCH983037 KSL983037 KIP983037 JYT983037 JOX983037 JFB983037 IVF983037 ILJ983037 IBN983037 HRR983037 HHV983037 GXZ983037 GOD983037 GEH983037 FUL983037 FKP983037 FAT983037 EQX983037 EHB983037 DXF983037 DNJ983037 DDN983037 CTR983037 CJV983037 BZZ983037 BQD983037 BGH983037 AWL983037 AMP983037 ACT983037 SX983037 JB983037 WVN917501 WLR917501 WBV917501 VRZ917501 VID917501 UYH917501 UOL917501 UEP917501 TUT917501 TKX917501 TBB917501 SRF917501 SHJ917501 RXN917501 RNR917501 RDV917501 QTZ917501 QKD917501 QAH917501 PQL917501 PGP917501 OWT917501 OMX917501 ODB917501 NTF917501 NJJ917501 MZN917501 MPR917501 MFV917501 LVZ917501 LMD917501 LCH917501 KSL917501 KIP917501 JYT917501 JOX917501 JFB917501 IVF917501 ILJ917501 IBN917501 HRR917501 HHV917501 GXZ917501 GOD917501 GEH917501 FUL917501 FKP917501 FAT917501 EQX917501 EHB917501 DXF917501 DNJ917501 DDN917501 CTR917501 CJV917501 BZZ917501 BQD917501 BGH917501 AWL917501 AMP917501 ACT917501 SX917501 JB917501 WVN851965 WLR851965 WBV851965 VRZ851965 VID851965 UYH851965 UOL851965 UEP851965 TUT851965 TKX851965 TBB851965 SRF851965 SHJ851965 RXN851965 RNR851965 RDV851965 QTZ851965 QKD851965 QAH851965 PQL851965 PGP851965 OWT851965 OMX851965 ODB851965 NTF851965 NJJ851965 MZN851965 MPR851965 MFV851965 LVZ851965 LMD851965 LCH851965 KSL851965 KIP851965 JYT851965 JOX851965 JFB851965 IVF851965 ILJ851965 IBN851965 HRR851965 HHV851965 GXZ851965 GOD851965 GEH851965 FUL851965 FKP851965 FAT851965 EQX851965 EHB851965 DXF851965 DNJ851965 DDN851965 CTR851965 CJV851965 BZZ851965 BQD851965 BGH851965 AWL851965 AMP851965 ACT851965 SX851965 JB851965 WVN786429 WLR786429 WBV786429 VRZ786429 VID786429 UYH786429 UOL786429 UEP786429 TUT786429 TKX786429 TBB786429 SRF786429 SHJ786429 RXN786429 RNR786429 RDV786429 QTZ786429 QKD786429 QAH786429 PQL786429 PGP786429 OWT786429 OMX786429 ODB786429 NTF786429 NJJ786429 MZN786429 MPR786429 MFV786429 LVZ786429 LMD786429 LCH786429 KSL786429 KIP786429 JYT786429 JOX786429 JFB786429 IVF786429 ILJ786429 IBN786429 HRR786429 HHV786429 GXZ786429 GOD786429 GEH786429 FUL786429 FKP786429 FAT786429 EQX786429 EHB786429 DXF786429 DNJ786429 DDN786429 CTR786429 CJV786429 BZZ786429 BQD786429 BGH786429 AWL786429 AMP786429 ACT786429 SX786429 JB786429 WVN720893 WLR720893 WBV720893 VRZ720893 VID720893 UYH720893 UOL720893 UEP720893 TUT720893 TKX720893 TBB720893 SRF720893 SHJ720893 RXN720893 RNR720893 RDV720893 QTZ720893 QKD720893 QAH720893 PQL720893 PGP720893 OWT720893 OMX720893 ODB720893 NTF720893 NJJ720893 MZN720893 MPR720893 MFV720893 LVZ720893 LMD720893 LCH720893 KSL720893 KIP720893 JYT720893 JOX720893 JFB720893 IVF720893 ILJ720893 IBN720893 HRR720893 HHV720893 GXZ720893 GOD720893 GEH720893 FUL720893 FKP720893 FAT720893 EQX720893 EHB720893 DXF720893 DNJ720893 DDN720893 CTR720893 CJV720893 BZZ720893 BQD720893 BGH720893 AWL720893 AMP720893 ACT720893 SX720893 JB720893 WVN655357 WLR655357 WBV655357 VRZ655357 VID655357 UYH655357 UOL655357 UEP655357 TUT655357 TKX655357 TBB655357 SRF655357 SHJ655357 RXN655357 RNR655357 RDV655357 QTZ655357 QKD655357 QAH655357 PQL655357 PGP655357 OWT655357 OMX655357 ODB655357 NTF655357 NJJ655357 MZN655357 MPR655357 MFV655357 LVZ655357 LMD655357 LCH655357 KSL655357 KIP655357 JYT655357 JOX655357 JFB655357 IVF655357 ILJ655357 IBN655357 HRR655357 HHV655357 GXZ655357 GOD655357 GEH655357 FUL655357 FKP655357 FAT655357 EQX655357 EHB655357 DXF655357 DNJ655357 DDN655357 CTR655357 CJV655357 BZZ655357 BQD655357 BGH655357 AWL655357 AMP655357 ACT655357 SX655357 JB655357 WVN589821 WLR589821 WBV589821 VRZ589821 VID589821 UYH589821 UOL589821 UEP589821 TUT589821 TKX589821 TBB589821 SRF589821 SHJ589821 RXN589821 RNR589821 RDV589821 QTZ589821 QKD589821 QAH589821 PQL589821 PGP589821 OWT589821 OMX589821 ODB589821 NTF589821 NJJ589821 MZN589821 MPR589821 MFV589821 LVZ589821 LMD589821 LCH589821 KSL589821 KIP589821 JYT589821 JOX589821 JFB589821 IVF589821 ILJ589821 IBN589821 HRR589821 HHV589821 GXZ589821 GOD589821 GEH589821 FUL589821 FKP589821 FAT589821 EQX589821 EHB589821 DXF589821 DNJ589821 DDN589821 CTR589821 CJV589821 BZZ589821 BQD589821 BGH589821 AWL589821 AMP589821 ACT589821 SX589821 JB589821 WVN524285 WLR524285 WBV524285 VRZ524285 VID524285 UYH524285 UOL524285 UEP524285 TUT524285 TKX524285 TBB524285 SRF524285 SHJ524285 RXN524285 RNR524285 RDV524285 QTZ524285 QKD524285 QAH524285 PQL524285 PGP524285 OWT524285 OMX524285 ODB524285 NTF524285 NJJ524285 MZN524285 MPR524285 MFV524285 LVZ524285 LMD524285 LCH524285 KSL524285 KIP524285 JYT524285 JOX524285 JFB524285 IVF524285 ILJ524285 IBN524285 HRR524285 HHV524285 GXZ524285 GOD524285 GEH524285 FUL524285 FKP524285 FAT524285 EQX524285 EHB524285 DXF524285 DNJ524285 DDN524285 CTR524285 CJV524285 BZZ524285 BQD524285 BGH524285 AWL524285 AMP524285 ACT524285 SX524285 JB524285 WVN458749 WLR458749 WBV458749 VRZ458749 VID458749 UYH458749 UOL458749 UEP458749 TUT458749 TKX458749 TBB458749 SRF458749 SHJ458749 RXN458749 RNR458749 RDV458749 QTZ458749 QKD458749 QAH458749 PQL458749 PGP458749 OWT458749 OMX458749 ODB458749 NTF458749 NJJ458749 MZN458749 MPR458749 MFV458749 LVZ458749 LMD458749 LCH458749 KSL458749 KIP458749 JYT458749 JOX458749 JFB458749 IVF458749 ILJ458749 IBN458749 HRR458749 HHV458749 GXZ458749 GOD458749 GEH458749 FUL458749 FKP458749 FAT458749 EQX458749 EHB458749 DXF458749 DNJ458749 DDN458749 CTR458749 CJV458749 BZZ458749 BQD458749 BGH458749 AWL458749 AMP458749 ACT458749 SX458749 JB458749 WVN393213 WLR393213 WBV393213 VRZ393213 VID393213 UYH393213 UOL393213 UEP393213 TUT393213 TKX393213 TBB393213 SRF393213 SHJ393213 RXN393213 RNR393213 RDV393213 QTZ393213 QKD393213 QAH393213 PQL393213 PGP393213 OWT393213 OMX393213 ODB393213 NTF393213 NJJ393213 MZN393213 MPR393213 MFV393213 LVZ393213 LMD393213 LCH393213 KSL393213 KIP393213 JYT393213 JOX393213 JFB393213 IVF393213 ILJ393213 IBN393213 HRR393213 HHV393213 GXZ393213 GOD393213 GEH393213 FUL393213 FKP393213 FAT393213 EQX393213 EHB393213 DXF393213 DNJ393213 DDN393213 CTR393213 CJV393213 BZZ393213 BQD393213 BGH393213 AWL393213 AMP393213 ACT393213 SX393213 JB393213 WVN327677 WLR327677 WBV327677 VRZ327677 VID327677 UYH327677 UOL327677 UEP327677 TUT327677 TKX327677 TBB327677 SRF327677 SHJ327677 RXN327677 RNR327677 RDV327677 QTZ327677 QKD327677 QAH327677 PQL327677 PGP327677 OWT327677 OMX327677 ODB327677 NTF327677 NJJ327677 MZN327677 MPR327677 MFV327677 LVZ327677 LMD327677 LCH327677 KSL327677 KIP327677 JYT327677 JOX327677 JFB327677 IVF327677 ILJ327677 IBN327677 HRR327677 HHV327677 GXZ327677 GOD327677 GEH327677 FUL327677 FKP327677 FAT327677 EQX327677 EHB327677 DXF327677 DNJ327677 DDN327677 CTR327677 CJV327677 BZZ327677 BQD327677 BGH327677 AWL327677 AMP327677 ACT327677 SX327677 JB327677 WVN262141 WLR262141 WBV262141 VRZ262141 VID262141 UYH262141 UOL262141 UEP262141 TUT262141 TKX262141 TBB262141 SRF262141 SHJ262141 RXN262141 RNR262141 RDV262141 QTZ262141 QKD262141 QAH262141 PQL262141 PGP262141 OWT262141 OMX262141 ODB262141 NTF262141 NJJ262141 MZN262141 MPR262141 MFV262141 LVZ262141 LMD262141 LCH262141 KSL262141 KIP262141 JYT262141 JOX262141 JFB262141 IVF262141 ILJ262141 IBN262141 HRR262141 HHV262141 GXZ262141 GOD262141 GEH262141 FUL262141 FKP262141 FAT262141 EQX262141 EHB262141 DXF262141 DNJ262141 DDN262141 CTR262141 CJV262141 BZZ262141 BQD262141 BGH262141 AWL262141 AMP262141 ACT262141 SX262141 JB262141 WVN196605 WLR196605 WBV196605 VRZ196605 VID196605 UYH196605 UOL196605 UEP196605 TUT196605 TKX196605 TBB196605 SRF196605 SHJ196605 RXN196605 RNR196605 RDV196605 QTZ196605 QKD196605 QAH196605 PQL196605 PGP196605 OWT196605 OMX196605 ODB196605 NTF196605 NJJ196605 MZN196605 MPR196605 MFV196605 LVZ196605 LMD196605 LCH196605 KSL196605 KIP196605 JYT196605 JOX196605 JFB196605 IVF196605 ILJ196605 IBN196605 HRR196605 HHV196605 GXZ196605 GOD196605 GEH196605 FUL196605 FKP196605 FAT196605 EQX196605 EHB196605 DXF196605 DNJ196605 DDN196605 CTR196605 CJV196605 BZZ196605 BQD196605 BGH196605 AWL196605 AMP196605 ACT196605 SX196605 JB196605 WVN131069 WLR131069 WBV131069 VRZ131069 VID131069 UYH131069 UOL131069 UEP131069 TUT131069 TKX131069 TBB131069 SRF131069 SHJ131069 RXN131069 RNR131069 RDV131069 QTZ131069 QKD131069 QAH131069 PQL131069 PGP131069 OWT131069 OMX131069 ODB131069 NTF131069 NJJ131069 MZN131069 MPR131069 MFV131069 LVZ131069 LMD131069 LCH131069 KSL131069 KIP131069 JYT131069 JOX131069 JFB131069 IVF131069 ILJ131069 IBN131069 HRR131069 HHV131069 GXZ131069 GOD131069 GEH131069 FUL131069 FKP131069 FAT131069 EQX131069 EHB131069 DXF131069 DNJ131069 DDN131069 CTR131069 CJV131069 BZZ131069 BQD131069 BGH131069 AWL131069 AMP131069 ACT131069 SX131069 JB131069 WVN65533 WLR65533 WBV65533 VRZ65533 VID65533 UYH65533 UOL65533 UEP65533 TUT65533 TKX65533 TBB65533 SRF65533 SHJ65533 RXN65533 RNR65533 RDV65533 QTZ65533 QKD65533 QAH65533 PQL65533 PGP65533 OWT65533 OMX65533 ODB65533 NTF65533 NJJ65533 MZN65533 MPR65533 MFV65533 LVZ65533 LMD65533 LCH65533 KSL65533 KIP65533 JYT65533 JOX65533 JFB65533 IVF65533 ILJ65533 IBN65533 HRR65533 HHV65533 GXZ65533 GOD65533 GEH65533 FUL65533 FKP65533 FAT65533 EQX65533 EHB65533 DXF65533 DNJ65533 DDN65533 CTR65533 CJV65533 BZZ65533 BQD65533 BGH65533 AWL65533 AMP65533 ACT65533 SX65533 JB65533 WVN982997 WLR982997 WBV982997 VRZ982997 VID982997 UYH982997 UOL982997 UEP982997 TUT982997 TKX982997 TBB982997 SRF982997 SHJ982997 RXN982997 RNR982997 RDV982997 QTZ982997 QKD982997 QAH982997 PQL982997 PGP982997 OWT982997 OMX982997 ODB982997 NTF982997 NJJ982997 MZN982997 MPR982997 MFV982997 LVZ982997 LMD982997 LCH982997 KSL982997 KIP982997 JYT982997 JOX982997 JFB982997 IVF982997 ILJ982997 IBN982997 HRR982997 HHV982997 GXZ982997 GOD982997 GEH982997 FUL982997 FKP982997 FAT982997 EQX982997 EHB982997 DXF982997 DNJ982997 DDN982997 CTR982997 CJV982997 BZZ982997 BQD982997 BGH982997 AWL982997 AMP982997 ACT982997 SX982997 JB982997 WVN917461 WLR917461 WBV917461 VRZ917461 VID917461 UYH917461 UOL917461 UEP917461 TUT917461 TKX917461 TBB917461 SRF917461 SHJ917461 RXN917461 RNR917461 RDV917461 QTZ917461 QKD917461 QAH917461 PQL917461 PGP917461 OWT917461 OMX917461 ODB917461 NTF917461 NJJ917461 MZN917461 MPR917461 MFV917461 LVZ917461 LMD917461 LCH917461 KSL917461 KIP917461 JYT917461 JOX917461 JFB917461 IVF917461 ILJ917461 IBN917461 HRR917461 HHV917461 GXZ917461 GOD917461 GEH917461 FUL917461 FKP917461 FAT917461 EQX917461 EHB917461 DXF917461 DNJ917461 DDN917461 CTR917461 CJV917461 BZZ917461 BQD917461 BGH917461 AWL917461 AMP917461 ACT917461 SX917461 JB917461 WVN851925 WLR851925 WBV851925 VRZ851925 VID851925 UYH851925 UOL851925 UEP851925 TUT851925 TKX851925 TBB851925 SRF851925 SHJ851925 RXN851925 RNR851925 RDV851925 QTZ851925 QKD851925 QAH851925 PQL851925 PGP851925 OWT851925 OMX851925 ODB851925 NTF851925 NJJ851925 MZN851925 MPR851925 MFV851925 LVZ851925 LMD851925 LCH851925 KSL851925 KIP851925 JYT851925 JOX851925 JFB851925 IVF851925 ILJ851925 IBN851925 HRR851925 HHV851925 GXZ851925 GOD851925 GEH851925 FUL851925 FKP851925 FAT851925 EQX851925 EHB851925 DXF851925 DNJ851925 DDN851925 CTR851925 CJV851925 BZZ851925 BQD851925 BGH851925 AWL851925 AMP851925 ACT851925 SX851925 JB851925 WVN786389 WLR786389 WBV786389 VRZ786389 VID786389 UYH786389 UOL786389 UEP786389 TUT786389 TKX786389 TBB786389 SRF786389 SHJ786389 RXN786389 RNR786389 RDV786389 QTZ786389 QKD786389 QAH786389 PQL786389 PGP786389 OWT786389 OMX786389 ODB786389 NTF786389 NJJ786389 MZN786389 MPR786389 MFV786389 LVZ786389 LMD786389 LCH786389 KSL786389 KIP786389 JYT786389 JOX786389 JFB786389 IVF786389 ILJ786389 IBN786389 HRR786389 HHV786389 GXZ786389 GOD786389 GEH786389 FUL786389 FKP786389 FAT786389 EQX786389 EHB786389 DXF786389 DNJ786389 DDN786389 CTR786389 CJV786389 BZZ786389 BQD786389 BGH786389 AWL786389 AMP786389 ACT786389 SX786389 JB786389 WVN720853 WLR720853 WBV720853 VRZ720853 VID720853 UYH720853 UOL720853 UEP720853 TUT720853 TKX720853 TBB720853 SRF720853 SHJ720853 RXN720853 RNR720853 RDV720853 QTZ720853 QKD720853 QAH720853 PQL720853 PGP720853 OWT720853 OMX720853 ODB720853 NTF720853 NJJ720853 MZN720853 MPR720853 MFV720853 LVZ720853 LMD720853 LCH720853 KSL720853 KIP720853 JYT720853 JOX720853 JFB720853 IVF720853 ILJ720853 IBN720853 HRR720853 HHV720853 GXZ720853 GOD720853 GEH720853 FUL720853 FKP720853 FAT720853 EQX720853 EHB720853 DXF720853 DNJ720853 DDN720853 CTR720853 CJV720853 BZZ720853 BQD720853 BGH720853 AWL720853 AMP720853 ACT720853 SX720853 JB720853 WVN655317 WLR655317 WBV655317 VRZ655317 VID655317 UYH655317 UOL655317 UEP655317 TUT655317 TKX655317 TBB655317 SRF655317 SHJ655317 RXN655317 RNR655317 RDV655317 QTZ655317 QKD655317 QAH655317 PQL655317 PGP655317 OWT655317 OMX655317 ODB655317 NTF655317 NJJ655317 MZN655317 MPR655317 MFV655317 LVZ655317 LMD655317 LCH655317 KSL655317 KIP655317 JYT655317 JOX655317 JFB655317 IVF655317 ILJ655317 IBN655317 HRR655317 HHV655317 GXZ655317 GOD655317 GEH655317 FUL655317 FKP655317 FAT655317 EQX655317 EHB655317 DXF655317 DNJ655317 DDN655317 CTR655317 CJV655317 BZZ655317 BQD655317 BGH655317 AWL655317 AMP655317 ACT655317 SX655317 JB655317 WVN589781 WLR589781 WBV589781 VRZ589781 VID589781 UYH589781 UOL589781 UEP589781 TUT589781 TKX589781 TBB589781 SRF589781 SHJ589781 RXN589781 RNR589781 RDV589781 QTZ589781 QKD589781 QAH589781 PQL589781 PGP589781 OWT589781 OMX589781 ODB589781 NTF589781 NJJ589781 MZN589781 MPR589781 MFV589781 LVZ589781 LMD589781 LCH589781 KSL589781 KIP589781 JYT589781 JOX589781 JFB589781 IVF589781 ILJ589781 IBN589781 HRR589781 HHV589781 GXZ589781 GOD589781 GEH589781 FUL589781 FKP589781 FAT589781 EQX589781 EHB589781 DXF589781 DNJ589781 DDN589781 CTR589781 CJV589781 BZZ589781 BQD589781 BGH589781 AWL589781 AMP589781 ACT589781 SX589781 JB589781 WVN524245 WLR524245 WBV524245 VRZ524245 VID524245 UYH524245 UOL524245 UEP524245 TUT524245 TKX524245 TBB524245 SRF524245 SHJ524245 RXN524245 RNR524245 RDV524245 QTZ524245 QKD524245 QAH524245 PQL524245 PGP524245 OWT524245 OMX524245 ODB524245 NTF524245 NJJ524245 MZN524245 MPR524245 MFV524245 LVZ524245 LMD524245 LCH524245 KSL524245 KIP524245 JYT524245 JOX524245 JFB524245 IVF524245 ILJ524245 IBN524245 HRR524245 HHV524245 GXZ524245 GOD524245 GEH524245 FUL524245 FKP524245 FAT524245 EQX524245 EHB524245 DXF524245 DNJ524245 DDN524245 CTR524245 CJV524245 BZZ524245 BQD524245 BGH524245 AWL524245 AMP524245 ACT524245 SX524245 JB524245 WVN458709 WLR458709 WBV458709 VRZ458709 VID458709 UYH458709 UOL458709 UEP458709 TUT458709 TKX458709 TBB458709 SRF458709 SHJ458709 RXN458709 RNR458709 RDV458709 QTZ458709 QKD458709 QAH458709 PQL458709 PGP458709 OWT458709 OMX458709 ODB458709 NTF458709 NJJ458709 MZN458709 MPR458709 MFV458709 LVZ458709 LMD458709 LCH458709 KSL458709 KIP458709 JYT458709 JOX458709 JFB458709 IVF458709 ILJ458709 IBN458709 HRR458709 HHV458709 GXZ458709 GOD458709 GEH458709 FUL458709 FKP458709 FAT458709 EQX458709 EHB458709 DXF458709 DNJ458709 DDN458709 CTR458709 CJV458709 BZZ458709 BQD458709 BGH458709 AWL458709 AMP458709 ACT458709 SX458709 JB458709 WVN393173 WLR393173 WBV393173 VRZ393173 VID393173 UYH393173 UOL393173 UEP393173 TUT393173 TKX393173 TBB393173 SRF393173 SHJ393173 RXN393173 RNR393173 RDV393173 QTZ393173 QKD393173 QAH393173 PQL393173 PGP393173 OWT393173 OMX393173 ODB393173 NTF393173 NJJ393173 MZN393173 MPR393173 MFV393173 LVZ393173 LMD393173 LCH393173 KSL393173 KIP393173 JYT393173 JOX393173 JFB393173 IVF393173 ILJ393173 IBN393173 HRR393173 HHV393173 GXZ393173 GOD393173 GEH393173 FUL393173 FKP393173 FAT393173 EQX393173 EHB393173 DXF393173 DNJ393173 DDN393173 CTR393173 CJV393173 BZZ393173 BQD393173 BGH393173 AWL393173 AMP393173 ACT393173 SX393173 JB393173 WVN327637 WLR327637 WBV327637 VRZ327637 VID327637 UYH327637 UOL327637 UEP327637 TUT327637 TKX327637 TBB327637 SRF327637 SHJ327637 RXN327637 RNR327637 RDV327637 QTZ327637 QKD327637 QAH327637 PQL327637 PGP327637 OWT327637 OMX327637 ODB327637 NTF327637 NJJ327637 MZN327637 MPR327637 MFV327637 LVZ327637 LMD327637 LCH327637 KSL327637 KIP327637 JYT327637 JOX327637 JFB327637 IVF327637 ILJ327637 IBN327637 HRR327637 HHV327637 GXZ327637 GOD327637 GEH327637 FUL327637 FKP327637 FAT327637 EQX327637 EHB327637 DXF327637 DNJ327637 DDN327637 CTR327637 CJV327637 BZZ327637 BQD327637 BGH327637 AWL327637 AMP327637 ACT327637 SX327637 JB327637 WVN262101 WLR262101 WBV262101 VRZ262101 VID262101 UYH262101 UOL262101 UEP262101 TUT262101 TKX262101 TBB262101 SRF262101 SHJ262101 RXN262101 RNR262101 RDV262101 QTZ262101 QKD262101 QAH262101 PQL262101 PGP262101 OWT262101 OMX262101 ODB262101 NTF262101 NJJ262101 MZN262101 MPR262101 MFV262101 LVZ262101 LMD262101 LCH262101 KSL262101 KIP262101 JYT262101 JOX262101 JFB262101 IVF262101 ILJ262101 IBN262101 HRR262101 HHV262101 GXZ262101 GOD262101 GEH262101 FUL262101 FKP262101 FAT262101 EQX262101 EHB262101 DXF262101 DNJ262101 DDN262101 CTR262101 CJV262101 BZZ262101 BQD262101 BGH262101 AWL262101 AMP262101 ACT262101 SX262101 JB262101 WVN196565 WLR196565 WBV196565 VRZ196565 VID196565 UYH196565 UOL196565 UEP196565 TUT196565 TKX196565 TBB196565 SRF196565 SHJ196565 RXN196565 RNR196565 RDV196565 QTZ196565 QKD196565 QAH196565 PQL196565 PGP196565 OWT196565 OMX196565 ODB196565 NTF196565 NJJ196565 MZN196565 MPR196565 MFV196565 LVZ196565 LMD196565 LCH196565 KSL196565 KIP196565 JYT196565 JOX196565 JFB196565 IVF196565 ILJ196565 IBN196565 HRR196565 HHV196565 GXZ196565 GOD196565 GEH196565 FUL196565 FKP196565 FAT196565 EQX196565 EHB196565 DXF196565 DNJ196565 DDN196565 CTR196565 CJV196565 BZZ196565 BQD196565 BGH196565 AWL196565 AMP196565 ACT196565 SX196565 JB196565 WVN131029 WLR131029 WBV131029 VRZ131029 VID131029 UYH131029 UOL131029 UEP131029 TUT131029 TKX131029 TBB131029 SRF131029 SHJ131029 RXN131029 RNR131029 RDV131029 QTZ131029 QKD131029 QAH131029 PQL131029 PGP131029 OWT131029 OMX131029 ODB131029 NTF131029 NJJ131029 MZN131029 MPR131029 MFV131029 LVZ131029 LMD131029 LCH131029 KSL131029 KIP131029 JYT131029 JOX131029 JFB131029 IVF131029 ILJ131029 IBN131029 HRR131029 HHV131029 GXZ131029 GOD131029 GEH131029 FUL131029 FKP131029 FAT131029 EQX131029 EHB131029 DXF131029 DNJ131029 DDN131029 CTR131029 CJV131029 BZZ131029 BQD131029 BGH131029 AWL131029 AMP131029 ACT131029 SX131029 JB131029 WVN65493 WLR65493 WBV65493 VRZ65493 VID65493 UYH65493 UOL65493 UEP65493 TUT65493 TKX65493 TBB65493 SRF65493 SHJ65493 RXN65493 RNR65493 RDV65493 QTZ65493 QKD65493 QAH65493 PQL65493 PGP65493 OWT65493 OMX65493 ODB65493 NTF65493 NJJ65493 MZN65493 MPR65493 MFV65493 LVZ65493 LMD65493 LCH65493 KSL65493 KIP65493 JYT65493 JOX65493 JFB65493 IVF65493 ILJ65493 IBN65493 HRR65493 HHV65493 GXZ65493 GOD65493 GEH65493 FUL65493 FKP65493 FAT65493 EQX65493 EHB65493 DXF65493 DNJ65493 DDN65493 CTR65493 CJV65493 BZZ65493 BQD65493 BGH65493 AWL65493 AMP65493 ACT65493 SX65493 JB65493 WVN982957 WLR982957 WBV982957 VRZ982957 VID982957 UYH982957 UOL982957 UEP982957 TUT982957 TKX982957 TBB982957 SRF982957 SHJ982957 RXN982957 RNR982957 RDV982957 QTZ982957 QKD982957 QAH982957 PQL982957 PGP982957 OWT982957 OMX982957 ODB982957 NTF982957 NJJ982957 MZN982957 MPR982957 MFV982957 LVZ982957 LMD982957 LCH982957 KSL982957 KIP982957 JYT982957 JOX982957 JFB982957 IVF982957 ILJ982957 IBN982957 HRR982957 HHV982957 GXZ982957 GOD982957 GEH982957 FUL982957 FKP982957 FAT982957 EQX982957 EHB982957 DXF982957 DNJ982957 DDN982957 CTR982957 CJV982957 BZZ982957 BQD982957 BGH982957 AWL982957 AMP982957 ACT982957 SX982957 JB982957 WVN917421 WLR917421 WBV917421 VRZ917421 VID917421 UYH917421 UOL917421 UEP917421 TUT917421 TKX917421 TBB917421 SRF917421 SHJ917421 RXN917421 RNR917421 RDV917421 QTZ917421 QKD917421 QAH917421 PQL917421 PGP917421 OWT917421 OMX917421 ODB917421 NTF917421 NJJ917421 MZN917421 MPR917421 MFV917421 LVZ917421 LMD917421 LCH917421 KSL917421 KIP917421 JYT917421 JOX917421 JFB917421 IVF917421 ILJ917421 IBN917421 HRR917421 HHV917421 GXZ917421 GOD917421 GEH917421 FUL917421 FKP917421 FAT917421 EQX917421 EHB917421 DXF917421 DNJ917421 DDN917421 CTR917421 CJV917421 BZZ917421 BQD917421 BGH917421 AWL917421 AMP917421 ACT917421 SX917421 JB917421 WVN851885 WLR851885 WBV851885 VRZ851885 VID851885 UYH851885 UOL851885 UEP851885 TUT851885 TKX851885 TBB851885 SRF851885 SHJ851885 RXN851885 RNR851885 RDV851885 QTZ851885 QKD851885 QAH851885 PQL851885 PGP851885 OWT851885 OMX851885 ODB851885 NTF851885 NJJ851885 MZN851885 MPR851885 MFV851885 LVZ851885 LMD851885 LCH851885 KSL851885 KIP851885 JYT851885 JOX851885 JFB851885 IVF851885 ILJ851885 IBN851885 HRR851885 HHV851885 GXZ851885 GOD851885 GEH851885 FUL851885 FKP851885 FAT851885 EQX851885 EHB851885 DXF851885 DNJ851885 DDN851885 CTR851885 CJV851885 BZZ851885 BQD851885 BGH851885 AWL851885 AMP851885 ACT851885 SX851885 JB851885 WVN786349 WLR786349 WBV786349 VRZ786349 VID786349 UYH786349 UOL786349 UEP786349 TUT786349 TKX786349 TBB786349 SRF786349 SHJ786349 RXN786349 RNR786349 RDV786349 QTZ786349 QKD786349 QAH786349 PQL786349 PGP786349 OWT786349 OMX786349 ODB786349 NTF786349 NJJ786349 MZN786349 MPR786349 MFV786349 LVZ786349 LMD786349 LCH786349 KSL786349 KIP786349 JYT786349 JOX786349 JFB786349 IVF786349 ILJ786349 IBN786349 HRR786349 HHV786349 GXZ786349 GOD786349 GEH786349 FUL786349 FKP786349 FAT786349 EQX786349 EHB786349 DXF786349 DNJ786349 DDN786349 CTR786349 CJV786349 BZZ786349 BQD786349 BGH786349 AWL786349 AMP786349 ACT786349 SX786349 JB786349 WVN720813 WLR720813 WBV720813 VRZ720813 VID720813 UYH720813 UOL720813 UEP720813 TUT720813 TKX720813 TBB720813 SRF720813 SHJ720813 RXN720813 RNR720813 RDV720813 QTZ720813 QKD720813 QAH720813 PQL720813 PGP720813 OWT720813 OMX720813 ODB720813 NTF720813 NJJ720813 MZN720813 MPR720813 MFV720813 LVZ720813 LMD720813 LCH720813 KSL720813 KIP720813 JYT720813 JOX720813 JFB720813 IVF720813 ILJ720813 IBN720813 HRR720813 HHV720813 GXZ720813 GOD720813 GEH720813 FUL720813 FKP720813 FAT720813 EQX720813 EHB720813 DXF720813 DNJ720813 DDN720813 CTR720813 CJV720813 BZZ720813 BQD720813 BGH720813 AWL720813 AMP720813 ACT720813 SX720813 JB720813 WVN655277 WLR655277 WBV655277 VRZ655277 VID655277 UYH655277 UOL655277 UEP655277 TUT655277 TKX655277 TBB655277 SRF655277 SHJ655277 RXN655277 RNR655277 RDV655277 QTZ655277 QKD655277 QAH655277 PQL655277 PGP655277 OWT655277 OMX655277 ODB655277 NTF655277 NJJ655277 MZN655277 MPR655277 MFV655277 LVZ655277 LMD655277 LCH655277 KSL655277 KIP655277 JYT655277 JOX655277 JFB655277 IVF655277 ILJ655277 IBN655277 HRR655277 HHV655277 GXZ655277 GOD655277 GEH655277 FUL655277 FKP655277 FAT655277 EQX655277 EHB655277 DXF655277 DNJ655277 DDN655277 CTR655277 CJV655277 BZZ655277 BQD655277 BGH655277 AWL655277 AMP655277 ACT655277 SX655277 JB655277 WVN589741 WLR589741 WBV589741 VRZ589741 VID589741 UYH589741 UOL589741 UEP589741 TUT589741 TKX589741 TBB589741 SRF589741 SHJ589741 RXN589741 RNR589741 RDV589741 QTZ589741 QKD589741 QAH589741 PQL589741 PGP589741 OWT589741 OMX589741 ODB589741 NTF589741 NJJ589741 MZN589741 MPR589741 MFV589741 LVZ589741 LMD589741 LCH589741 KSL589741 KIP589741 JYT589741 JOX589741 JFB589741 IVF589741 ILJ589741 IBN589741 HRR589741 HHV589741 GXZ589741 GOD589741 GEH589741 FUL589741 FKP589741 FAT589741 EQX589741 EHB589741 DXF589741 DNJ589741 DDN589741 CTR589741 CJV589741 BZZ589741 BQD589741 BGH589741 AWL589741 AMP589741 ACT589741 SX589741 JB589741 WVN524205 WLR524205 WBV524205 VRZ524205 VID524205 UYH524205 UOL524205 UEP524205 TUT524205 TKX524205 TBB524205 SRF524205 SHJ524205 RXN524205 RNR524205 RDV524205 QTZ524205 QKD524205 QAH524205 PQL524205 PGP524205 OWT524205 OMX524205 ODB524205 NTF524205 NJJ524205 MZN524205 MPR524205 MFV524205 LVZ524205 LMD524205 LCH524205 KSL524205 KIP524205 JYT524205 JOX524205 JFB524205 IVF524205 ILJ524205 IBN524205 HRR524205 HHV524205 GXZ524205 GOD524205 GEH524205 FUL524205 FKP524205 FAT524205 EQX524205 EHB524205 DXF524205 DNJ524205 DDN524205 CTR524205 CJV524205 BZZ524205 BQD524205 BGH524205 AWL524205 AMP524205 ACT524205 SX524205 JB524205 WVN458669 WLR458669 WBV458669 VRZ458669 VID458669 UYH458669 UOL458669 UEP458669 TUT458669 TKX458669 TBB458669 SRF458669 SHJ458669 RXN458669 RNR458669 RDV458669 QTZ458669 QKD458669 QAH458669 PQL458669 PGP458669 OWT458669 OMX458669 ODB458669 NTF458669 NJJ458669 MZN458669 MPR458669 MFV458669 LVZ458669 LMD458669 LCH458669 KSL458669 KIP458669 JYT458669 JOX458669 JFB458669 IVF458669 ILJ458669 IBN458669 HRR458669 HHV458669 GXZ458669 GOD458669 GEH458669 FUL458669 FKP458669 FAT458669 EQX458669 EHB458669 DXF458669 DNJ458669 DDN458669 CTR458669 CJV458669 BZZ458669 BQD458669 BGH458669 AWL458669 AMP458669 ACT458669 SX458669 JB458669 WVN393133 WLR393133 WBV393133 VRZ393133 VID393133 UYH393133 UOL393133 UEP393133 TUT393133 TKX393133 TBB393133 SRF393133 SHJ393133 RXN393133 RNR393133 RDV393133 QTZ393133 QKD393133 QAH393133 PQL393133 PGP393133 OWT393133 OMX393133 ODB393133 NTF393133 NJJ393133 MZN393133 MPR393133 MFV393133 LVZ393133 LMD393133 LCH393133 KSL393133 KIP393133 JYT393133 JOX393133 JFB393133 IVF393133 ILJ393133 IBN393133 HRR393133 HHV393133 GXZ393133 GOD393133 GEH393133 FUL393133 FKP393133 FAT393133 EQX393133 EHB393133 DXF393133 DNJ393133 DDN393133 CTR393133 CJV393133 BZZ393133 BQD393133 BGH393133 AWL393133 AMP393133 ACT393133 SX393133 JB393133 WVN327597 WLR327597 WBV327597 VRZ327597 VID327597 UYH327597 UOL327597 UEP327597 TUT327597 TKX327597 TBB327597 SRF327597 SHJ327597 RXN327597 RNR327597 RDV327597 QTZ327597 QKD327597 QAH327597 PQL327597 PGP327597 OWT327597 OMX327597 ODB327597 NTF327597 NJJ327597 MZN327597 MPR327597 MFV327597 LVZ327597 LMD327597 LCH327597 KSL327597 KIP327597 JYT327597 JOX327597 JFB327597 IVF327597 ILJ327597 IBN327597 HRR327597 HHV327597 GXZ327597 GOD327597 GEH327597 FUL327597 FKP327597 FAT327597 EQX327597 EHB327597 DXF327597 DNJ327597 DDN327597 CTR327597 CJV327597 BZZ327597 BQD327597 BGH327597 AWL327597 AMP327597 ACT327597 SX327597 JB327597 WVN262061 WLR262061 WBV262061 VRZ262061 VID262061 UYH262061 UOL262061 UEP262061 TUT262061 TKX262061 TBB262061 SRF262061 SHJ262061 RXN262061 RNR262061 RDV262061 QTZ262061 QKD262061 QAH262061 PQL262061 PGP262061 OWT262061 OMX262061 ODB262061 NTF262061 NJJ262061 MZN262061 MPR262061 MFV262061 LVZ262061 LMD262061 LCH262061 KSL262061 KIP262061 JYT262061 JOX262061 JFB262061 IVF262061 ILJ262061 IBN262061 HRR262061 HHV262061 GXZ262061 GOD262061 GEH262061 FUL262061 FKP262061 FAT262061 EQX262061 EHB262061 DXF262061 DNJ262061 DDN262061 CTR262061 CJV262061 BZZ262061 BQD262061 BGH262061 AWL262061 AMP262061 ACT262061 SX262061 JB262061 WVN196525 WLR196525 WBV196525 VRZ196525 VID196525 UYH196525 UOL196525 UEP196525 TUT196525 TKX196525 TBB196525 SRF196525 SHJ196525 RXN196525 RNR196525 RDV196525 QTZ196525 QKD196525 QAH196525 PQL196525 PGP196525 OWT196525 OMX196525 ODB196525 NTF196525 NJJ196525 MZN196525 MPR196525 MFV196525 LVZ196525 LMD196525 LCH196525 KSL196525 KIP196525 JYT196525 JOX196525 JFB196525 IVF196525 ILJ196525 IBN196525 HRR196525 HHV196525 GXZ196525 GOD196525 GEH196525 FUL196525 FKP196525 FAT196525 EQX196525 EHB196525 DXF196525 DNJ196525 DDN196525 CTR196525 CJV196525 BZZ196525 BQD196525 BGH196525 AWL196525 AMP196525 ACT196525 SX196525 JB196525 WVN130989 WLR130989 WBV130989 VRZ130989 VID130989 UYH130989 UOL130989 UEP130989 TUT130989 TKX130989 TBB130989 SRF130989 SHJ130989 RXN130989 RNR130989 RDV130989 QTZ130989 QKD130989 QAH130989 PQL130989 PGP130989 OWT130989 OMX130989 ODB130989 NTF130989 NJJ130989 MZN130989 MPR130989 MFV130989 LVZ130989 LMD130989 LCH130989 KSL130989 KIP130989 JYT130989 JOX130989 JFB130989 IVF130989 ILJ130989 IBN130989 HRR130989 HHV130989 GXZ130989 GOD130989 GEH130989 FUL130989 FKP130989 FAT130989 EQX130989 EHB130989 DXF130989 DNJ130989 DDN130989 CTR130989 CJV130989 BZZ130989 BQD130989 BGH130989 AWL130989 AMP130989 ACT130989 SX130989 JB130989 WVN65453 WLR65453 WBV65453 VRZ65453 VID65453 UYH65453 UOL65453 UEP65453 TUT65453 TKX65453 TBB65453 SRF65453 SHJ65453 RXN65453 RNR65453 RDV65453 QTZ65453 QKD65453 QAH65453 PQL65453 PGP65453 OWT65453 OMX65453 ODB65453 NTF65453 NJJ65453 MZN65453 MPR65453 MFV65453 LVZ65453 LMD65453 LCH65453 KSL65453 KIP65453 JYT65453 JOX65453 JFB65453 IVF65453 ILJ65453 IBN65453 HRR65453 HHV65453 GXZ65453 GOD65453 GEH65453 FUL65453 FKP65453 FAT65453 EQX65453 EHB65453 DXF65453 DNJ65453 DDN65453 CTR65453 CJV65453 BZZ65453 BQD65453 BGH65453 AWL65453 AMP65453 ACT65453 SX65453 JB65453">
      <formula1>0</formula1>
      <formula2>1</formula2>
    </dataValidation>
    <dataValidation type="decimal" allowBlank="1" showErrorMessage="1" errorTitle="Erro de valores" error="Digite um valor entre 0% e 100%" sqref="WVN983031:WVN983036 WLR983031:WLR983036 WBV983031:WBV983036 VRZ983031:VRZ983036 VID983031:VID983036 UYH983031:UYH983036 UOL983031:UOL983036 UEP983031:UEP983036 TUT983031:TUT983036 TKX983031:TKX983036 TBB983031:TBB983036 SRF983031:SRF983036 SHJ983031:SHJ983036 RXN983031:RXN983036 RNR983031:RNR983036 RDV983031:RDV983036 QTZ983031:QTZ983036 QKD983031:QKD983036 QAH983031:QAH983036 PQL983031:PQL983036 PGP983031:PGP983036 OWT983031:OWT983036 OMX983031:OMX983036 ODB983031:ODB983036 NTF983031:NTF983036 NJJ983031:NJJ983036 MZN983031:MZN983036 MPR983031:MPR983036 MFV983031:MFV983036 LVZ983031:LVZ983036 LMD983031:LMD983036 LCH983031:LCH983036 KSL983031:KSL983036 KIP983031:KIP983036 JYT983031:JYT983036 JOX983031:JOX983036 JFB983031:JFB983036 IVF983031:IVF983036 ILJ983031:ILJ983036 IBN983031:IBN983036 HRR983031:HRR983036 HHV983031:HHV983036 GXZ983031:GXZ983036 GOD983031:GOD983036 GEH983031:GEH983036 FUL983031:FUL983036 FKP983031:FKP983036 FAT983031:FAT983036 EQX983031:EQX983036 EHB983031:EHB983036 DXF983031:DXF983036 DNJ983031:DNJ983036 DDN983031:DDN983036 CTR983031:CTR983036 CJV983031:CJV983036 BZZ983031:BZZ983036 BQD983031:BQD983036 BGH983031:BGH983036 AWL983031:AWL983036 AMP983031:AMP983036 ACT983031:ACT983036 SX983031:SX983036 JB983031:JB983036 WVN917495:WVN917500 WLR917495:WLR917500 WBV917495:WBV917500 VRZ917495:VRZ917500 VID917495:VID917500 UYH917495:UYH917500 UOL917495:UOL917500 UEP917495:UEP917500 TUT917495:TUT917500 TKX917495:TKX917500 TBB917495:TBB917500 SRF917495:SRF917500 SHJ917495:SHJ917500 RXN917495:RXN917500 RNR917495:RNR917500 RDV917495:RDV917500 QTZ917495:QTZ917500 QKD917495:QKD917500 QAH917495:QAH917500 PQL917495:PQL917500 PGP917495:PGP917500 OWT917495:OWT917500 OMX917495:OMX917500 ODB917495:ODB917500 NTF917495:NTF917500 NJJ917495:NJJ917500 MZN917495:MZN917500 MPR917495:MPR917500 MFV917495:MFV917500 LVZ917495:LVZ917500 LMD917495:LMD917500 LCH917495:LCH917500 KSL917495:KSL917500 KIP917495:KIP917500 JYT917495:JYT917500 JOX917495:JOX917500 JFB917495:JFB917500 IVF917495:IVF917500 ILJ917495:ILJ917500 IBN917495:IBN917500 HRR917495:HRR917500 HHV917495:HHV917500 GXZ917495:GXZ917500 GOD917495:GOD917500 GEH917495:GEH917500 FUL917495:FUL917500 FKP917495:FKP917500 FAT917495:FAT917500 EQX917495:EQX917500 EHB917495:EHB917500 DXF917495:DXF917500 DNJ917495:DNJ917500 DDN917495:DDN917500 CTR917495:CTR917500 CJV917495:CJV917500 BZZ917495:BZZ917500 BQD917495:BQD917500 BGH917495:BGH917500 AWL917495:AWL917500 AMP917495:AMP917500 ACT917495:ACT917500 SX917495:SX917500 JB917495:JB917500 WVN851959:WVN851964 WLR851959:WLR851964 WBV851959:WBV851964 VRZ851959:VRZ851964 VID851959:VID851964 UYH851959:UYH851964 UOL851959:UOL851964 UEP851959:UEP851964 TUT851959:TUT851964 TKX851959:TKX851964 TBB851959:TBB851964 SRF851959:SRF851964 SHJ851959:SHJ851964 RXN851959:RXN851964 RNR851959:RNR851964 RDV851959:RDV851964 QTZ851959:QTZ851964 QKD851959:QKD851964 QAH851959:QAH851964 PQL851959:PQL851964 PGP851959:PGP851964 OWT851959:OWT851964 OMX851959:OMX851964 ODB851959:ODB851964 NTF851959:NTF851964 NJJ851959:NJJ851964 MZN851959:MZN851964 MPR851959:MPR851964 MFV851959:MFV851964 LVZ851959:LVZ851964 LMD851959:LMD851964 LCH851959:LCH851964 KSL851959:KSL851964 KIP851959:KIP851964 JYT851959:JYT851964 JOX851959:JOX851964 JFB851959:JFB851964 IVF851959:IVF851964 ILJ851959:ILJ851964 IBN851959:IBN851964 HRR851959:HRR851964 HHV851959:HHV851964 GXZ851959:GXZ851964 GOD851959:GOD851964 GEH851959:GEH851964 FUL851959:FUL851964 FKP851959:FKP851964 FAT851959:FAT851964 EQX851959:EQX851964 EHB851959:EHB851964 DXF851959:DXF851964 DNJ851959:DNJ851964 DDN851959:DDN851964 CTR851959:CTR851964 CJV851959:CJV851964 BZZ851959:BZZ851964 BQD851959:BQD851964 BGH851959:BGH851964 AWL851959:AWL851964 AMP851959:AMP851964 ACT851959:ACT851964 SX851959:SX851964 JB851959:JB851964 WVN786423:WVN786428 WLR786423:WLR786428 WBV786423:WBV786428 VRZ786423:VRZ786428 VID786423:VID786428 UYH786423:UYH786428 UOL786423:UOL786428 UEP786423:UEP786428 TUT786423:TUT786428 TKX786423:TKX786428 TBB786423:TBB786428 SRF786423:SRF786428 SHJ786423:SHJ786428 RXN786423:RXN786428 RNR786423:RNR786428 RDV786423:RDV786428 QTZ786423:QTZ786428 QKD786423:QKD786428 QAH786423:QAH786428 PQL786423:PQL786428 PGP786423:PGP786428 OWT786423:OWT786428 OMX786423:OMX786428 ODB786423:ODB786428 NTF786423:NTF786428 NJJ786423:NJJ786428 MZN786423:MZN786428 MPR786423:MPR786428 MFV786423:MFV786428 LVZ786423:LVZ786428 LMD786423:LMD786428 LCH786423:LCH786428 KSL786423:KSL786428 KIP786423:KIP786428 JYT786423:JYT786428 JOX786423:JOX786428 JFB786423:JFB786428 IVF786423:IVF786428 ILJ786423:ILJ786428 IBN786423:IBN786428 HRR786423:HRR786428 HHV786423:HHV786428 GXZ786423:GXZ786428 GOD786423:GOD786428 GEH786423:GEH786428 FUL786423:FUL786428 FKP786423:FKP786428 FAT786423:FAT786428 EQX786423:EQX786428 EHB786423:EHB786428 DXF786423:DXF786428 DNJ786423:DNJ786428 DDN786423:DDN786428 CTR786423:CTR786428 CJV786423:CJV786428 BZZ786423:BZZ786428 BQD786423:BQD786428 BGH786423:BGH786428 AWL786423:AWL786428 AMP786423:AMP786428 ACT786423:ACT786428 SX786423:SX786428 JB786423:JB786428 WVN720887:WVN720892 WLR720887:WLR720892 WBV720887:WBV720892 VRZ720887:VRZ720892 VID720887:VID720892 UYH720887:UYH720892 UOL720887:UOL720892 UEP720887:UEP720892 TUT720887:TUT720892 TKX720887:TKX720892 TBB720887:TBB720892 SRF720887:SRF720892 SHJ720887:SHJ720892 RXN720887:RXN720892 RNR720887:RNR720892 RDV720887:RDV720892 QTZ720887:QTZ720892 QKD720887:QKD720892 QAH720887:QAH720892 PQL720887:PQL720892 PGP720887:PGP720892 OWT720887:OWT720892 OMX720887:OMX720892 ODB720887:ODB720892 NTF720887:NTF720892 NJJ720887:NJJ720892 MZN720887:MZN720892 MPR720887:MPR720892 MFV720887:MFV720892 LVZ720887:LVZ720892 LMD720887:LMD720892 LCH720887:LCH720892 KSL720887:KSL720892 KIP720887:KIP720892 JYT720887:JYT720892 JOX720887:JOX720892 JFB720887:JFB720892 IVF720887:IVF720892 ILJ720887:ILJ720892 IBN720887:IBN720892 HRR720887:HRR720892 HHV720887:HHV720892 GXZ720887:GXZ720892 GOD720887:GOD720892 GEH720887:GEH720892 FUL720887:FUL720892 FKP720887:FKP720892 FAT720887:FAT720892 EQX720887:EQX720892 EHB720887:EHB720892 DXF720887:DXF720892 DNJ720887:DNJ720892 DDN720887:DDN720892 CTR720887:CTR720892 CJV720887:CJV720892 BZZ720887:BZZ720892 BQD720887:BQD720892 BGH720887:BGH720892 AWL720887:AWL720892 AMP720887:AMP720892 ACT720887:ACT720892 SX720887:SX720892 JB720887:JB720892 WVN655351:WVN655356 WLR655351:WLR655356 WBV655351:WBV655356 VRZ655351:VRZ655356 VID655351:VID655356 UYH655351:UYH655356 UOL655351:UOL655356 UEP655351:UEP655356 TUT655351:TUT655356 TKX655351:TKX655356 TBB655351:TBB655356 SRF655351:SRF655356 SHJ655351:SHJ655356 RXN655351:RXN655356 RNR655351:RNR655356 RDV655351:RDV655356 QTZ655351:QTZ655356 QKD655351:QKD655356 QAH655351:QAH655356 PQL655351:PQL655356 PGP655351:PGP655356 OWT655351:OWT655356 OMX655351:OMX655356 ODB655351:ODB655356 NTF655351:NTF655356 NJJ655351:NJJ655356 MZN655351:MZN655356 MPR655351:MPR655356 MFV655351:MFV655356 LVZ655351:LVZ655356 LMD655351:LMD655356 LCH655351:LCH655356 KSL655351:KSL655356 KIP655351:KIP655356 JYT655351:JYT655356 JOX655351:JOX655356 JFB655351:JFB655356 IVF655351:IVF655356 ILJ655351:ILJ655356 IBN655351:IBN655356 HRR655351:HRR655356 HHV655351:HHV655356 GXZ655351:GXZ655356 GOD655351:GOD655356 GEH655351:GEH655356 FUL655351:FUL655356 FKP655351:FKP655356 FAT655351:FAT655356 EQX655351:EQX655356 EHB655351:EHB655356 DXF655351:DXF655356 DNJ655351:DNJ655356 DDN655351:DDN655356 CTR655351:CTR655356 CJV655351:CJV655356 BZZ655351:BZZ655356 BQD655351:BQD655356 BGH655351:BGH655356 AWL655351:AWL655356 AMP655351:AMP655356 ACT655351:ACT655356 SX655351:SX655356 JB655351:JB655356 WVN589815:WVN589820 WLR589815:WLR589820 WBV589815:WBV589820 VRZ589815:VRZ589820 VID589815:VID589820 UYH589815:UYH589820 UOL589815:UOL589820 UEP589815:UEP589820 TUT589815:TUT589820 TKX589815:TKX589820 TBB589815:TBB589820 SRF589815:SRF589820 SHJ589815:SHJ589820 RXN589815:RXN589820 RNR589815:RNR589820 RDV589815:RDV589820 QTZ589815:QTZ589820 QKD589815:QKD589820 QAH589815:QAH589820 PQL589815:PQL589820 PGP589815:PGP589820 OWT589815:OWT589820 OMX589815:OMX589820 ODB589815:ODB589820 NTF589815:NTF589820 NJJ589815:NJJ589820 MZN589815:MZN589820 MPR589815:MPR589820 MFV589815:MFV589820 LVZ589815:LVZ589820 LMD589815:LMD589820 LCH589815:LCH589820 KSL589815:KSL589820 KIP589815:KIP589820 JYT589815:JYT589820 JOX589815:JOX589820 JFB589815:JFB589820 IVF589815:IVF589820 ILJ589815:ILJ589820 IBN589815:IBN589820 HRR589815:HRR589820 HHV589815:HHV589820 GXZ589815:GXZ589820 GOD589815:GOD589820 GEH589815:GEH589820 FUL589815:FUL589820 FKP589815:FKP589820 FAT589815:FAT589820 EQX589815:EQX589820 EHB589815:EHB589820 DXF589815:DXF589820 DNJ589815:DNJ589820 DDN589815:DDN589820 CTR589815:CTR589820 CJV589815:CJV589820 BZZ589815:BZZ589820 BQD589815:BQD589820 BGH589815:BGH589820 AWL589815:AWL589820 AMP589815:AMP589820 ACT589815:ACT589820 SX589815:SX589820 JB589815:JB589820 WVN524279:WVN524284 WLR524279:WLR524284 WBV524279:WBV524284 VRZ524279:VRZ524284 VID524279:VID524284 UYH524279:UYH524284 UOL524279:UOL524284 UEP524279:UEP524284 TUT524279:TUT524284 TKX524279:TKX524284 TBB524279:TBB524284 SRF524279:SRF524284 SHJ524279:SHJ524284 RXN524279:RXN524284 RNR524279:RNR524284 RDV524279:RDV524284 QTZ524279:QTZ524284 QKD524279:QKD524284 QAH524279:QAH524284 PQL524279:PQL524284 PGP524279:PGP524284 OWT524279:OWT524284 OMX524279:OMX524284 ODB524279:ODB524284 NTF524279:NTF524284 NJJ524279:NJJ524284 MZN524279:MZN524284 MPR524279:MPR524284 MFV524279:MFV524284 LVZ524279:LVZ524284 LMD524279:LMD524284 LCH524279:LCH524284 KSL524279:KSL524284 KIP524279:KIP524284 JYT524279:JYT524284 JOX524279:JOX524284 JFB524279:JFB524284 IVF524279:IVF524284 ILJ524279:ILJ524284 IBN524279:IBN524284 HRR524279:HRR524284 HHV524279:HHV524284 GXZ524279:GXZ524284 GOD524279:GOD524284 GEH524279:GEH524284 FUL524279:FUL524284 FKP524279:FKP524284 FAT524279:FAT524284 EQX524279:EQX524284 EHB524279:EHB524284 DXF524279:DXF524284 DNJ524279:DNJ524284 DDN524279:DDN524284 CTR524279:CTR524284 CJV524279:CJV524284 BZZ524279:BZZ524284 BQD524279:BQD524284 BGH524279:BGH524284 AWL524279:AWL524284 AMP524279:AMP524284 ACT524279:ACT524284 SX524279:SX524284 JB524279:JB524284 WVN458743:WVN458748 WLR458743:WLR458748 WBV458743:WBV458748 VRZ458743:VRZ458748 VID458743:VID458748 UYH458743:UYH458748 UOL458743:UOL458748 UEP458743:UEP458748 TUT458743:TUT458748 TKX458743:TKX458748 TBB458743:TBB458748 SRF458743:SRF458748 SHJ458743:SHJ458748 RXN458743:RXN458748 RNR458743:RNR458748 RDV458743:RDV458748 QTZ458743:QTZ458748 QKD458743:QKD458748 QAH458743:QAH458748 PQL458743:PQL458748 PGP458743:PGP458748 OWT458743:OWT458748 OMX458743:OMX458748 ODB458743:ODB458748 NTF458743:NTF458748 NJJ458743:NJJ458748 MZN458743:MZN458748 MPR458743:MPR458748 MFV458743:MFV458748 LVZ458743:LVZ458748 LMD458743:LMD458748 LCH458743:LCH458748 KSL458743:KSL458748 KIP458743:KIP458748 JYT458743:JYT458748 JOX458743:JOX458748 JFB458743:JFB458748 IVF458743:IVF458748 ILJ458743:ILJ458748 IBN458743:IBN458748 HRR458743:HRR458748 HHV458743:HHV458748 GXZ458743:GXZ458748 GOD458743:GOD458748 GEH458743:GEH458748 FUL458743:FUL458748 FKP458743:FKP458748 FAT458743:FAT458748 EQX458743:EQX458748 EHB458743:EHB458748 DXF458743:DXF458748 DNJ458743:DNJ458748 DDN458743:DDN458748 CTR458743:CTR458748 CJV458743:CJV458748 BZZ458743:BZZ458748 BQD458743:BQD458748 BGH458743:BGH458748 AWL458743:AWL458748 AMP458743:AMP458748 ACT458743:ACT458748 SX458743:SX458748 JB458743:JB458748 WVN393207:WVN393212 WLR393207:WLR393212 WBV393207:WBV393212 VRZ393207:VRZ393212 VID393207:VID393212 UYH393207:UYH393212 UOL393207:UOL393212 UEP393207:UEP393212 TUT393207:TUT393212 TKX393207:TKX393212 TBB393207:TBB393212 SRF393207:SRF393212 SHJ393207:SHJ393212 RXN393207:RXN393212 RNR393207:RNR393212 RDV393207:RDV393212 QTZ393207:QTZ393212 QKD393207:QKD393212 QAH393207:QAH393212 PQL393207:PQL393212 PGP393207:PGP393212 OWT393207:OWT393212 OMX393207:OMX393212 ODB393207:ODB393212 NTF393207:NTF393212 NJJ393207:NJJ393212 MZN393207:MZN393212 MPR393207:MPR393212 MFV393207:MFV393212 LVZ393207:LVZ393212 LMD393207:LMD393212 LCH393207:LCH393212 KSL393207:KSL393212 KIP393207:KIP393212 JYT393207:JYT393212 JOX393207:JOX393212 JFB393207:JFB393212 IVF393207:IVF393212 ILJ393207:ILJ393212 IBN393207:IBN393212 HRR393207:HRR393212 HHV393207:HHV393212 GXZ393207:GXZ393212 GOD393207:GOD393212 GEH393207:GEH393212 FUL393207:FUL393212 FKP393207:FKP393212 FAT393207:FAT393212 EQX393207:EQX393212 EHB393207:EHB393212 DXF393207:DXF393212 DNJ393207:DNJ393212 DDN393207:DDN393212 CTR393207:CTR393212 CJV393207:CJV393212 BZZ393207:BZZ393212 BQD393207:BQD393212 BGH393207:BGH393212 AWL393207:AWL393212 AMP393207:AMP393212 ACT393207:ACT393212 SX393207:SX393212 JB393207:JB393212 WVN327671:WVN327676 WLR327671:WLR327676 WBV327671:WBV327676 VRZ327671:VRZ327676 VID327671:VID327676 UYH327671:UYH327676 UOL327671:UOL327676 UEP327671:UEP327676 TUT327671:TUT327676 TKX327671:TKX327676 TBB327671:TBB327676 SRF327671:SRF327676 SHJ327671:SHJ327676 RXN327671:RXN327676 RNR327671:RNR327676 RDV327671:RDV327676 QTZ327671:QTZ327676 QKD327671:QKD327676 QAH327671:QAH327676 PQL327671:PQL327676 PGP327671:PGP327676 OWT327671:OWT327676 OMX327671:OMX327676 ODB327671:ODB327676 NTF327671:NTF327676 NJJ327671:NJJ327676 MZN327671:MZN327676 MPR327671:MPR327676 MFV327671:MFV327676 LVZ327671:LVZ327676 LMD327671:LMD327676 LCH327671:LCH327676 KSL327671:KSL327676 KIP327671:KIP327676 JYT327671:JYT327676 JOX327671:JOX327676 JFB327671:JFB327676 IVF327671:IVF327676 ILJ327671:ILJ327676 IBN327671:IBN327676 HRR327671:HRR327676 HHV327671:HHV327676 GXZ327671:GXZ327676 GOD327671:GOD327676 GEH327671:GEH327676 FUL327671:FUL327676 FKP327671:FKP327676 FAT327671:FAT327676 EQX327671:EQX327676 EHB327671:EHB327676 DXF327671:DXF327676 DNJ327671:DNJ327676 DDN327671:DDN327676 CTR327671:CTR327676 CJV327671:CJV327676 BZZ327671:BZZ327676 BQD327671:BQD327676 BGH327671:BGH327676 AWL327671:AWL327676 AMP327671:AMP327676 ACT327671:ACT327676 SX327671:SX327676 JB327671:JB327676 WVN262135:WVN262140 WLR262135:WLR262140 WBV262135:WBV262140 VRZ262135:VRZ262140 VID262135:VID262140 UYH262135:UYH262140 UOL262135:UOL262140 UEP262135:UEP262140 TUT262135:TUT262140 TKX262135:TKX262140 TBB262135:TBB262140 SRF262135:SRF262140 SHJ262135:SHJ262140 RXN262135:RXN262140 RNR262135:RNR262140 RDV262135:RDV262140 QTZ262135:QTZ262140 QKD262135:QKD262140 QAH262135:QAH262140 PQL262135:PQL262140 PGP262135:PGP262140 OWT262135:OWT262140 OMX262135:OMX262140 ODB262135:ODB262140 NTF262135:NTF262140 NJJ262135:NJJ262140 MZN262135:MZN262140 MPR262135:MPR262140 MFV262135:MFV262140 LVZ262135:LVZ262140 LMD262135:LMD262140 LCH262135:LCH262140 KSL262135:KSL262140 KIP262135:KIP262140 JYT262135:JYT262140 JOX262135:JOX262140 JFB262135:JFB262140 IVF262135:IVF262140 ILJ262135:ILJ262140 IBN262135:IBN262140 HRR262135:HRR262140 HHV262135:HHV262140 GXZ262135:GXZ262140 GOD262135:GOD262140 GEH262135:GEH262140 FUL262135:FUL262140 FKP262135:FKP262140 FAT262135:FAT262140 EQX262135:EQX262140 EHB262135:EHB262140 DXF262135:DXF262140 DNJ262135:DNJ262140 DDN262135:DDN262140 CTR262135:CTR262140 CJV262135:CJV262140 BZZ262135:BZZ262140 BQD262135:BQD262140 BGH262135:BGH262140 AWL262135:AWL262140 AMP262135:AMP262140 ACT262135:ACT262140 SX262135:SX262140 JB262135:JB262140 WVN196599:WVN196604 WLR196599:WLR196604 WBV196599:WBV196604 VRZ196599:VRZ196604 VID196599:VID196604 UYH196599:UYH196604 UOL196599:UOL196604 UEP196599:UEP196604 TUT196599:TUT196604 TKX196599:TKX196604 TBB196599:TBB196604 SRF196599:SRF196604 SHJ196599:SHJ196604 RXN196599:RXN196604 RNR196599:RNR196604 RDV196599:RDV196604 QTZ196599:QTZ196604 QKD196599:QKD196604 QAH196599:QAH196604 PQL196599:PQL196604 PGP196599:PGP196604 OWT196599:OWT196604 OMX196599:OMX196604 ODB196599:ODB196604 NTF196599:NTF196604 NJJ196599:NJJ196604 MZN196599:MZN196604 MPR196599:MPR196604 MFV196599:MFV196604 LVZ196599:LVZ196604 LMD196599:LMD196604 LCH196599:LCH196604 KSL196599:KSL196604 KIP196599:KIP196604 JYT196599:JYT196604 JOX196599:JOX196604 JFB196599:JFB196604 IVF196599:IVF196604 ILJ196599:ILJ196604 IBN196599:IBN196604 HRR196599:HRR196604 HHV196599:HHV196604 GXZ196599:GXZ196604 GOD196599:GOD196604 GEH196599:GEH196604 FUL196599:FUL196604 FKP196599:FKP196604 FAT196599:FAT196604 EQX196599:EQX196604 EHB196599:EHB196604 DXF196599:DXF196604 DNJ196599:DNJ196604 DDN196599:DDN196604 CTR196599:CTR196604 CJV196599:CJV196604 BZZ196599:BZZ196604 BQD196599:BQD196604 BGH196599:BGH196604 AWL196599:AWL196604 AMP196599:AMP196604 ACT196599:ACT196604 SX196599:SX196604 JB196599:JB196604 WVN131063:WVN131068 WLR131063:WLR131068 WBV131063:WBV131068 VRZ131063:VRZ131068 VID131063:VID131068 UYH131063:UYH131068 UOL131063:UOL131068 UEP131063:UEP131068 TUT131063:TUT131068 TKX131063:TKX131068 TBB131063:TBB131068 SRF131063:SRF131068 SHJ131063:SHJ131068 RXN131063:RXN131068 RNR131063:RNR131068 RDV131063:RDV131068 QTZ131063:QTZ131068 QKD131063:QKD131068 QAH131063:QAH131068 PQL131063:PQL131068 PGP131063:PGP131068 OWT131063:OWT131068 OMX131063:OMX131068 ODB131063:ODB131068 NTF131063:NTF131068 NJJ131063:NJJ131068 MZN131063:MZN131068 MPR131063:MPR131068 MFV131063:MFV131068 LVZ131063:LVZ131068 LMD131063:LMD131068 LCH131063:LCH131068 KSL131063:KSL131068 KIP131063:KIP131068 JYT131063:JYT131068 JOX131063:JOX131068 JFB131063:JFB131068 IVF131063:IVF131068 ILJ131063:ILJ131068 IBN131063:IBN131068 HRR131063:HRR131068 HHV131063:HHV131068 GXZ131063:GXZ131068 GOD131063:GOD131068 GEH131063:GEH131068 FUL131063:FUL131068 FKP131063:FKP131068 FAT131063:FAT131068 EQX131063:EQX131068 EHB131063:EHB131068 DXF131063:DXF131068 DNJ131063:DNJ131068 DDN131063:DDN131068 CTR131063:CTR131068 CJV131063:CJV131068 BZZ131063:BZZ131068 BQD131063:BQD131068 BGH131063:BGH131068 AWL131063:AWL131068 AMP131063:AMP131068 ACT131063:ACT131068 SX131063:SX131068 JB131063:JB131068 WVN65527:WVN65532 WLR65527:WLR65532 WBV65527:WBV65532 VRZ65527:VRZ65532 VID65527:VID65532 UYH65527:UYH65532 UOL65527:UOL65532 UEP65527:UEP65532 TUT65527:TUT65532 TKX65527:TKX65532 TBB65527:TBB65532 SRF65527:SRF65532 SHJ65527:SHJ65532 RXN65527:RXN65532 RNR65527:RNR65532 RDV65527:RDV65532 QTZ65527:QTZ65532 QKD65527:QKD65532 QAH65527:QAH65532 PQL65527:PQL65532 PGP65527:PGP65532 OWT65527:OWT65532 OMX65527:OMX65532 ODB65527:ODB65532 NTF65527:NTF65532 NJJ65527:NJJ65532 MZN65527:MZN65532 MPR65527:MPR65532 MFV65527:MFV65532 LVZ65527:LVZ65532 LMD65527:LMD65532 LCH65527:LCH65532 KSL65527:KSL65532 KIP65527:KIP65532 JYT65527:JYT65532 JOX65527:JOX65532 JFB65527:JFB65532 IVF65527:IVF65532 ILJ65527:ILJ65532 IBN65527:IBN65532 HRR65527:HRR65532 HHV65527:HHV65532 GXZ65527:GXZ65532 GOD65527:GOD65532 GEH65527:GEH65532 FUL65527:FUL65532 FKP65527:FKP65532 FAT65527:FAT65532 EQX65527:EQX65532 EHB65527:EHB65532 DXF65527:DXF65532 DNJ65527:DNJ65532 DDN65527:DDN65532 CTR65527:CTR65532 CJV65527:CJV65532 BZZ65527:BZZ65532 BQD65527:BQD65532 BGH65527:BGH65532 AWL65527:AWL65532 AMP65527:AMP65532 ACT65527:ACT65532 SX65527:SX65532 JB65527:JB65532 WVN982991:WVN982996 WLR982991:WLR982996 WBV982991:WBV982996 VRZ982991:VRZ982996 VID982991:VID982996 UYH982991:UYH982996 UOL982991:UOL982996 UEP982991:UEP982996 TUT982991:TUT982996 TKX982991:TKX982996 TBB982991:TBB982996 SRF982991:SRF982996 SHJ982991:SHJ982996 RXN982991:RXN982996 RNR982991:RNR982996 RDV982991:RDV982996 QTZ982991:QTZ982996 QKD982991:QKD982996 QAH982991:QAH982996 PQL982991:PQL982996 PGP982991:PGP982996 OWT982991:OWT982996 OMX982991:OMX982996 ODB982991:ODB982996 NTF982991:NTF982996 NJJ982991:NJJ982996 MZN982991:MZN982996 MPR982991:MPR982996 MFV982991:MFV982996 LVZ982991:LVZ982996 LMD982991:LMD982996 LCH982991:LCH982996 KSL982991:KSL982996 KIP982991:KIP982996 JYT982991:JYT982996 JOX982991:JOX982996 JFB982991:JFB982996 IVF982991:IVF982996 ILJ982991:ILJ982996 IBN982991:IBN982996 HRR982991:HRR982996 HHV982991:HHV982996 GXZ982991:GXZ982996 GOD982991:GOD982996 GEH982991:GEH982996 FUL982991:FUL982996 FKP982991:FKP982996 FAT982991:FAT982996 EQX982991:EQX982996 EHB982991:EHB982996 DXF982991:DXF982996 DNJ982991:DNJ982996 DDN982991:DDN982996 CTR982991:CTR982996 CJV982991:CJV982996 BZZ982991:BZZ982996 BQD982991:BQD982996 BGH982991:BGH982996 AWL982991:AWL982996 AMP982991:AMP982996 ACT982991:ACT982996 SX982991:SX982996 JB982991:JB982996 WVN917455:WVN917460 WLR917455:WLR917460 WBV917455:WBV917460 VRZ917455:VRZ917460 VID917455:VID917460 UYH917455:UYH917460 UOL917455:UOL917460 UEP917455:UEP917460 TUT917455:TUT917460 TKX917455:TKX917460 TBB917455:TBB917460 SRF917455:SRF917460 SHJ917455:SHJ917460 RXN917455:RXN917460 RNR917455:RNR917460 RDV917455:RDV917460 QTZ917455:QTZ917460 QKD917455:QKD917460 QAH917455:QAH917460 PQL917455:PQL917460 PGP917455:PGP917460 OWT917455:OWT917460 OMX917455:OMX917460 ODB917455:ODB917460 NTF917455:NTF917460 NJJ917455:NJJ917460 MZN917455:MZN917460 MPR917455:MPR917460 MFV917455:MFV917460 LVZ917455:LVZ917460 LMD917455:LMD917460 LCH917455:LCH917460 KSL917455:KSL917460 KIP917455:KIP917460 JYT917455:JYT917460 JOX917455:JOX917460 JFB917455:JFB917460 IVF917455:IVF917460 ILJ917455:ILJ917460 IBN917455:IBN917460 HRR917455:HRR917460 HHV917455:HHV917460 GXZ917455:GXZ917460 GOD917455:GOD917460 GEH917455:GEH917460 FUL917455:FUL917460 FKP917455:FKP917460 FAT917455:FAT917460 EQX917455:EQX917460 EHB917455:EHB917460 DXF917455:DXF917460 DNJ917455:DNJ917460 DDN917455:DDN917460 CTR917455:CTR917460 CJV917455:CJV917460 BZZ917455:BZZ917460 BQD917455:BQD917460 BGH917455:BGH917460 AWL917455:AWL917460 AMP917455:AMP917460 ACT917455:ACT917460 SX917455:SX917460 JB917455:JB917460 WVN851919:WVN851924 WLR851919:WLR851924 WBV851919:WBV851924 VRZ851919:VRZ851924 VID851919:VID851924 UYH851919:UYH851924 UOL851919:UOL851924 UEP851919:UEP851924 TUT851919:TUT851924 TKX851919:TKX851924 TBB851919:TBB851924 SRF851919:SRF851924 SHJ851919:SHJ851924 RXN851919:RXN851924 RNR851919:RNR851924 RDV851919:RDV851924 QTZ851919:QTZ851924 QKD851919:QKD851924 QAH851919:QAH851924 PQL851919:PQL851924 PGP851919:PGP851924 OWT851919:OWT851924 OMX851919:OMX851924 ODB851919:ODB851924 NTF851919:NTF851924 NJJ851919:NJJ851924 MZN851919:MZN851924 MPR851919:MPR851924 MFV851919:MFV851924 LVZ851919:LVZ851924 LMD851919:LMD851924 LCH851919:LCH851924 KSL851919:KSL851924 KIP851919:KIP851924 JYT851919:JYT851924 JOX851919:JOX851924 JFB851919:JFB851924 IVF851919:IVF851924 ILJ851919:ILJ851924 IBN851919:IBN851924 HRR851919:HRR851924 HHV851919:HHV851924 GXZ851919:GXZ851924 GOD851919:GOD851924 GEH851919:GEH851924 FUL851919:FUL851924 FKP851919:FKP851924 FAT851919:FAT851924 EQX851919:EQX851924 EHB851919:EHB851924 DXF851919:DXF851924 DNJ851919:DNJ851924 DDN851919:DDN851924 CTR851919:CTR851924 CJV851919:CJV851924 BZZ851919:BZZ851924 BQD851919:BQD851924 BGH851919:BGH851924 AWL851919:AWL851924 AMP851919:AMP851924 ACT851919:ACT851924 SX851919:SX851924 JB851919:JB851924 WVN786383:WVN786388 WLR786383:WLR786388 WBV786383:WBV786388 VRZ786383:VRZ786388 VID786383:VID786388 UYH786383:UYH786388 UOL786383:UOL786388 UEP786383:UEP786388 TUT786383:TUT786388 TKX786383:TKX786388 TBB786383:TBB786388 SRF786383:SRF786388 SHJ786383:SHJ786388 RXN786383:RXN786388 RNR786383:RNR786388 RDV786383:RDV786388 QTZ786383:QTZ786388 QKD786383:QKD786388 QAH786383:QAH786388 PQL786383:PQL786388 PGP786383:PGP786388 OWT786383:OWT786388 OMX786383:OMX786388 ODB786383:ODB786388 NTF786383:NTF786388 NJJ786383:NJJ786388 MZN786383:MZN786388 MPR786383:MPR786388 MFV786383:MFV786388 LVZ786383:LVZ786388 LMD786383:LMD786388 LCH786383:LCH786388 KSL786383:KSL786388 KIP786383:KIP786388 JYT786383:JYT786388 JOX786383:JOX786388 JFB786383:JFB786388 IVF786383:IVF786388 ILJ786383:ILJ786388 IBN786383:IBN786388 HRR786383:HRR786388 HHV786383:HHV786388 GXZ786383:GXZ786388 GOD786383:GOD786388 GEH786383:GEH786388 FUL786383:FUL786388 FKP786383:FKP786388 FAT786383:FAT786388 EQX786383:EQX786388 EHB786383:EHB786388 DXF786383:DXF786388 DNJ786383:DNJ786388 DDN786383:DDN786388 CTR786383:CTR786388 CJV786383:CJV786388 BZZ786383:BZZ786388 BQD786383:BQD786388 BGH786383:BGH786388 AWL786383:AWL786388 AMP786383:AMP786388 ACT786383:ACT786388 SX786383:SX786388 JB786383:JB786388 WVN720847:WVN720852 WLR720847:WLR720852 WBV720847:WBV720852 VRZ720847:VRZ720852 VID720847:VID720852 UYH720847:UYH720852 UOL720847:UOL720852 UEP720847:UEP720852 TUT720847:TUT720852 TKX720847:TKX720852 TBB720847:TBB720852 SRF720847:SRF720852 SHJ720847:SHJ720852 RXN720847:RXN720852 RNR720847:RNR720852 RDV720847:RDV720852 QTZ720847:QTZ720852 QKD720847:QKD720852 QAH720847:QAH720852 PQL720847:PQL720852 PGP720847:PGP720852 OWT720847:OWT720852 OMX720847:OMX720852 ODB720847:ODB720852 NTF720847:NTF720852 NJJ720847:NJJ720852 MZN720847:MZN720852 MPR720847:MPR720852 MFV720847:MFV720852 LVZ720847:LVZ720852 LMD720847:LMD720852 LCH720847:LCH720852 KSL720847:KSL720852 KIP720847:KIP720852 JYT720847:JYT720852 JOX720847:JOX720852 JFB720847:JFB720852 IVF720847:IVF720852 ILJ720847:ILJ720852 IBN720847:IBN720852 HRR720847:HRR720852 HHV720847:HHV720852 GXZ720847:GXZ720852 GOD720847:GOD720852 GEH720847:GEH720852 FUL720847:FUL720852 FKP720847:FKP720852 FAT720847:FAT720852 EQX720847:EQX720852 EHB720847:EHB720852 DXF720847:DXF720852 DNJ720847:DNJ720852 DDN720847:DDN720852 CTR720847:CTR720852 CJV720847:CJV720852 BZZ720847:BZZ720852 BQD720847:BQD720852 BGH720847:BGH720852 AWL720847:AWL720852 AMP720847:AMP720852 ACT720847:ACT720852 SX720847:SX720852 JB720847:JB720852 WVN655311:WVN655316 WLR655311:WLR655316 WBV655311:WBV655316 VRZ655311:VRZ655316 VID655311:VID655316 UYH655311:UYH655316 UOL655311:UOL655316 UEP655311:UEP655316 TUT655311:TUT655316 TKX655311:TKX655316 TBB655311:TBB655316 SRF655311:SRF655316 SHJ655311:SHJ655316 RXN655311:RXN655316 RNR655311:RNR655316 RDV655311:RDV655316 QTZ655311:QTZ655316 QKD655311:QKD655316 QAH655311:QAH655316 PQL655311:PQL655316 PGP655311:PGP655316 OWT655311:OWT655316 OMX655311:OMX655316 ODB655311:ODB655316 NTF655311:NTF655316 NJJ655311:NJJ655316 MZN655311:MZN655316 MPR655311:MPR655316 MFV655311:MFV655316 LVZ655311:LVZ655316 LMD655311:LMD655316 LCH655311:LCH655316 KSL655311:KSL655316 KIP655311:KIP655316 JYT655311:JYT655316 JOX655311:JOX655316 JFB655311:JFB655316 IVF655311:IVF655316 ILJ655311:ILJ655316 IBN655311:IBN655316 HRR655311:HRR655316 HHV655311:HHV655316 GXZ655311:GXZ655316 GOD655311:GOD655316 GEH655311:GEH655316 FUL655311:FUL655316 FKP655311:FKP655316 FAT655311:FAT655316 EQX655311:EQX655316 EHB655311:EHB655316 DXF655311:DXF655316 DNJ655311:DNJ655316 DDN655311:DDN655316 CTR655311:CTR655316 CJV655311:CJV655316 BZZ655311:BZZ655316 BQD655311:BQD655316 BGH655311:BGH655316 AWL655311:AWL655316 AMP655311:AMP655316 ACT655311:ACT655316 SX655311:SX655316 JB655311:JB655316 WVN589775:WVN589780 WLR589775:WLR589780 WBV589775:WBV589780 VRZ589775:VRZ589780 VID589775:VID589780 UYH589775:UYH589780 UOL589775:UOL589780 UEP589775:UEP589780 TUT589775:TUT589780 TKX589775:TKX589780 TBB589775:TBB589780 SRF589775:SRF589780 SHJ589775:SHJ589780 RXN589775:RXN589780 RNR589775:RNR589780 RDV589775:RDV589780 QTZ589775:QTZ589780 QKD589775:QKD589780 QAH589775:QAH589780 PQL589775:PQL589780 PGP589775:PGP589780 OWT589775:OWT589780 OMX589775:OMX589780 ODB589775:ODB589780 NTF589775:NTF589780 NJJ589775:NJJ589780 MZN589775:MZN589780 MPR589775:MPR589780 MFV589775:MFV589780 LVZ589775:LVZ589780 LMD589775:LMD589780 LCH589775:LCH589780 KSL589775:KSL589780 KIP589775:KIP589780 JYT589775:JYT589780 JOX589775:JOX589780 JFB589775:JFB589780 IVF589775:IVF589780 ILJ589775:ILJ589780 IBN589775:IBN589780 HRR589775:HRR589780 HHV589775:HHV589780 GXZ589775:GXZ589780 GOD589775:GOD589780 GEH589775:GEH589780 FUL589775:FUL589780 FKP589775:FKP589780 FAT589775:FAT589780 EQX589775:EQX589780 EHB589775:EHB589780 DXF589775:DXF589780 DNJ589775:DNJ589780 DDN589775:DDN589780 CTR589775:CTR589780 CJV589775:CJV589780 BZZ589775:BZZ589780 BQD589775:BQD589780 BGH589775:BGH589780 AWL589775:AWL589780 AMP589775:AMP589780 ACT589775:ACT589780 SX589775:SX589780 JB589775:JB589780 WVN524239:WVN524244 WLR524239:WLR524244 WBV524239:WBV524244 VRZ524239:VRZ524244 VID524239:VID524244 UYH524239:UYH524244 UOL524239:UOL524244 UEP524239:UEP524244 TUT524239:TUT524244 TKX524239:TKX524244 TBB524239:TBB524244 SRF524239:SRF524244 SHJ524239:SHJ524244 RXN524239:RXN524244 RNR524239:RNR524244 RDV524239:RDV524244 QTZ524239:QTZ524244 QKD524239:QKD524244 QAH524239:QAH524244 PQL524239:PQL524244 PGP524239:PGP524244 OWT524239:OWT524244 OMX524239:OMX524244 ODB524239:ODB524244 NTF524239:NTF524244 NJJ524239:NJJ524244 MZN524239:MZN524244 MPR524239:MPR524244 MFV524239:MFV524244 LVZ524239:LVZ524244 LMD524239:LMD524244 LCH524239:LCH524244 KSL524239:KSL524244 KIP524239:KIP524244 JYT524239:JYT524244 JOX524239:JOX524244 JFB524239:JFB524244 IVF524239:IVF524244 ILJ524239:ILJ524244 IBN524239:IBN524244 HRR524239:HRR524244 HHV524239:HHV524244 GXZ524239:GXZ524244 GOD524239:GOD524244 GEH524239:GEH524244 FUL524239:FUL524244 FKP524239:FKP524244 FAT524239:FAT524244 EQX524239:EQX524244 EHB524239:EHB524244 DXF524239:DXF524244 DNJ524239:DNJ524244 DDN524239:DDN524244 CTR524239:CTR524244 CJV524239:CJV524244 BZZ524239:BZZ524244 BQD524239:BQD524244 BGH524239:BGH524244 AWL524239:AWL524244 AMP524239:AMP524244 ACT524239:ACT524244 SX524239:SX524244 JB524239:JB524244 WVN458703:WVN458708 WLR458703:WLR458708 WBV458703:WBV458708 VRZ458703:VRZ458708 VID458703:VID458708 UYH458703:UYH458708 UOL458703:UOL458708 UEP458703:UEP458708 TUT458703:TUT458708 TKX458703:TKX458708 TBB458703:TBB458708 SRF458703:SRF458708 SHJ458703:SHJ458708 RXN458703:RXN458708 RNR458703:RNR458708 RDV458703:RDV458708 QTZ458703:QTZ458708 QKD458703:QKD458708 QAH458703:QAH458708 PQL458703:PQL458708 PGP458703:PGP458708 OWT458703:OWT458708 OMX458703:OMX458708 ODB458703:ODB458708 NTF458703:NTF458708 NJJ458703:NJJ458708 MZN458703:MZN458708 MPR458703:MPR458708 MFV458703:MFV458708 LVZ458703:LVZ458708 LMD458703:LMD458708 LCH458703:LCH458708 KSL458703:KSL458708 KIP458703:KIP458708 JYT458703:JYT458708 JOX458703:JOX458708 JFB458703:JFB458708 IVF458703:IVF458708 ILJ458703:ILJ458708 IBN458703:IBN458708 HRR458703:HRR458708 HHV458703:HHV458708 GXZ458703:GXZ458708 GOD458703:GOD458708 GEH458703:GEH458708 FUL458703:FUL458708 FKP458703:FKP458708 FAT458703:FAT458708 EQX458703:EQX458708 EHB458703:EHB458708 DXF458703:DXF458708 DNJ458703:DNJ458708 DDN458703:DDN458708 CTR458703:CTR458708 CJV458703:CJV458708 BZZ458703:BZZ458708 BQD458703:BQD458708 BGH458703:BGH458708 AWL458703:AWL458708 AMP458703:AMP458708 ACT458703:ACT458708 SX458703:SX458708 JB458703:JB458708 WVN393167:WVN393172 WLR393167:WLR393172 WBV393167:WBV393172 VRZ393167:VRZ393172 VID393167:VID393172 UYH393167:UYH393172 UOL393167:UOL393172 UEP393167:UEP393172 TUT393167:TUT393172 TKX393167:TKX393172 TBB393167:TBB393172 SRF393167:SRF393172 SHJ393167:SHJ393172 RXN393167:RXN393172 RNR393167:RNR393172 RDV393167:RDV393172 QTZ393167:QTZ393172 QKD393167:QKD393172 QAH393167:QAH393172 PQL393167:PQL393172 PGP393167:PGP393172 OWT393167:OWT393172 OMX393167:OMX393172 ODB393167:ODB393172 NTF393167:NTF393172 NJJ393167:NJJ393172 MZN393167:MZN393172 MPR393167:MPR393172 MFV393167:MFV393172 LVZ393167:LVZ393172 LMD393167:LMD393172 LCH393167:LCH393172 KSL393167:KSL393172 KIP393167:KIP393172 JYT393167:JYT393172 JOX393167:JOX393172 JFB393167:JFB393172 IVF393167:IVF393172 ILJ393167:ILJ393172 IBN393167:IBN393172 HRR393167:HRR393172 HHV393167:HHV393172 GXZ393167:GXZ393172 GOD393167:GOD393172 GEH393167:GEH393172 FUL393167:FUL393172 FKP393167:FKP393172 FAT393167:FAT393172 EQX393167:EQX393172 EHB393167:EHB393172 DXF393167:DXF393172 DNJ393167:DNJ393172 DDN393167:DDN393172 CTR393167:CTR393172 CJV393167:CJV393172 BZZ393167:BZZ393172 BQD393167:BQD393172 BGH393167:BGH393172 AWL393167:AWL393172 AMP393167:AMP393172 ACT393167:ACT393172 SX393167:SX393172 JB393167:JB393172 WVN327631:WVN327636 WLR327631:WLR327636 WBV327631:WBV327636 VRZ327631:VRZ327636 VID327631:VID327636 UYH327631:UYH327636 UOL327631:UOL327636 UEP327631:UEP327636 TUT327631:TUT327636 TKX327631:TKX327636 TBB327631:TBB327636 SRF327631:SRF327636 SHJ327631:SHJ327636 RXN327631:RXN327636 RNR327631:RNR327636 RDV327631:RDV327636 QTZ327631:QTZ327636 QKD327631:QKD327636 QAH327631:QAH327636 PQL327631:PQL327636 PGP327631:PGP327636 OWT327631:OWT327636 OMX327631:OMX327636 ODB327631:ODB327636 NTF327631:NTF327636 NJJ327631:NJJ327636 MZN327631:MZN327636 MPR327631:MPR327636 MFV327631:MFV327636 LVZ327631:LVZ327636 LMD327631:LMD327636 LCH327631:LCH327636 KSL327631:KSL327636 KIP327631:KIP327636 JYT327631:JYT327636 JOX327631:JOX327636 JFB327631:JFB327636 IVF327631:IVF327636 ILJ327631:ILJ327636 IBN327631:IBN327636 HRR327631:HRR327636 HHV327631:HHV327636 GXZ327631:GXZ327636 GOD327631:GOD327636 GEH327631:GEH327636 FUL327631:FUL327636 FKP327631:FKP327636 FAT327631:FAT327636 EQX327631:EQX327636 EHB327631:EHB327636 DXF327631:DXF327636 DNJ327631:DNJ327636 DDN327631:DDN327636 CTR327631:CTR327636 CJV327631:CJV327636 BZZ327631:BZZ327636 BQD327631:BQD327636 BGH327631:BGH327636 AWL327631:AWL327636 AMP327631:AMP327636 ACT327631:ACT327636 SX327631:SX327636 JB327631:JB327636 WVN262095:WVN262100 WLR262095:WLR262100 WBV262095:WBV262100 VRZ262095:VRZ262100 VID262095:VID262100 UYH262095:UYH262100 UOL262095:UOL262100 UEP262095:UEP262100 TUT262095:TUT262100 TKX262095:TKX262100 TBB262095:TBB262100 SRF262095:SRF262100 SHJ262095:SHJ262100 RXN262095:RXN262100 RNR262095:RNR262100 RDV262095:RDV262100 QTZ262095:QTZ262100 QKD262095:QKD262100 QAH262095:QAH262100 PQL262095:PQL262100 PGP262095:PGP262100 OWT262095:OWT262100 OMX262095:OMX262100 ODB262095:ODB262100 NTF262095:NTF262100 NJJ262095:NJJ262100 MZN262095:MZN262100 MPR262095:MPR262100 MFV262095:MFV262100 LVZ262095:LVZ262100 LMD262095:LMD262100 LCH262095:LCH262100 KSL262095:KSL262100 KIP262095:KIP262100 JYT262095:JYT262100 JOX262095:JOX262100 JFB262095:JFB262100 IVF262095:IVF262100 ILJ262095:ILJ262100 IBN262095:IBN262100 HRR262095:HRR262100 HHV262095:HHV262100 GXZ262095:GXZ262100 GOD262095:GOD262100 GEH262095:GEH262100 FUL262095:FUL262100 FKP262095:FKP262100 FAT262095:FAT262100 EQX262095:EQX262100 EHB262095:EHB262100 DXF262095:DXF262100 DNJ262095:DNJ262100 DDN262095:DDN262100 CTR262095:CTR262100 CJV262095:CJV262100 BZZ262095:BZZ262100 BQD262095:BQD262100 BGH262095:BGH262100 AWL262095:AWL262100 AMP262095:AMP262100 ACT262095:ACT262100 SX262095:SX262100 JB262095:JB262100 WVN196559:WVN196564 WLR196559:WLR196564 WBV196559:WBV196564 VRZ196559:VRZ196564 VID196559:VID196564 UYH196559:UYH196564 UOL196559:UOL196564 UEP196559:UEP196564 TUT196559:TUT196564 TKX196559:TKX196564 TBB196559:TBB196564 SRF196559:SRF196564 SHJ196559:SHJ196564 RXN196559:RXN196564 RNR196559:RNR196564 RDV196559:RDV196564 QTZ196559:QTZ196564 QKD196559:QKD196564 QAH196559:QAH196564 PQL196559:PQL196564 PGP196559:PGP196564 OWT196559:OWT196564 OMX196559:OMX196564 ODB196559:ODB196564 NTF196559:NTF196564 NJJ196559:NJJ196564 MZN196559:MZN196564 MPR196559:MPR196564 MFV196559:MFV196564 LVZ196559:LVZ196564 LMD196559:LMD196564 LCH196559:LCH196564 KSL196559:KSL196564 KIP196559:KIP196564 JYT196559:JYT196564 JOX196559:JOX196564 JFB196559:JFB196564 IVF196559:IVF196564 ILJ196559:ILJ196564 IBN196559:IBN196564 HRR196559:HRR196564 HHV196559:HHV196564 GXZ196559:GXZ196564 GOD196559:GOD196564 GEH196559:GEH196564 FUL196559:FUL196564 FKP196559:FKP196564 FAT196559:FAT196564 EQX196559:EQX196564 EHB196559:EHB196564 DXF196559:DXF196564 DNJ196559:DNJ196564 DDN196559:DDN196564 CTR196559:CTR196564 CJV196559:CJV196564 BZZ196559:BZZ196564 BQD196559:BQD196564 BGH196559:BGH196564 AWL196559:AWL196564 AMP196559:AMP196564 ACT196559:ACT196564 SX196559:SX196564 JB196559:JB196564 WVN131023:WVN131028 WLR131023:WLR131028 WBV131023:WBV131028 VRZ131023:VRZ131028 VID131023:VID131028 UYH131023:UYH131028 UOL131023:UOL131028 UEP131023:UEP131028 TUT131023:TUT131028 TKX131023:TKX131028 TBB131023:TBB131028 SRF131023:SRF131028 SHJ131023:SHJ131028 RXN131023:RXN131028 RNR131023:RNR131028 RDV131023:RDV131028 QTZ131023:QTZ131028 QKD131023:QKD131028 QAH131023:QAH131028 PQL131023:PQL131028 PGP131023:PGP131028 OWT131023:OWT131028 OMX131023:OMX131028 ODB131023:ODB131028 NTF131023:NTF131028 NJJ131023:NJJ131028 MZN131023:MZN131028 MPR131023:MPR131028 MFV131023:MFV131028 LVZ131023:LVZ131028 LMD131023:LMD131028 LCH131023:LCH131028 KSL131023:KSL131028 KIP131023:KIP131028 JYT131023:JYT131028 JOX131023:JOX131028 JFB131023:JFB131028 IVF131023:IVF131028 ILJ131023:ILJ131028 IBN131023:IBN131028 HRR131023:HRR131028 HHV131023:HHV131028 GXZ131023:GXZ131028 GOD131023:GOD131028 GEH131023:GEH131028 FUL131023:FUL131028 FKP131023:FKP131028 FAT131023:FAT131028 EQX131023:EQX131028 EHB131023:EHB131028 DXF131023:DXF131028 DNJ131023:DNJ131028 DDN131023:DDN131028 CTR131023:CTR131028 CJV131023:CJV131028 BZZ131023:BZZ131028 BQD131023:BQD131028 BGH131023:BGH131028 AWL131023:AWL131028 AMP131023:AMP131028 ACT131023:ACT131028 SX131023:SX131028 JB131023:JB131028 WVN65487:WVN65492 WLR65487:WLR65492 WBV65487:WBV65492 VRZ65487:VRZ65492 VID65487:VID65492 UYH65487:UYH65492 UOL65487:UOL65492 UEP65487:UEP65492 TUT65487:TUT65492 TKX65487:TKX65492 TBB65487:TBB65492 SRF65487:SRF65492 SHJ65487:SHJ65492 RXN65487:RXN65492 RNR65487:RNR65492 RDV65487:RDV65492 QTZ65487:QTZ65492 QKD65487:QKD65492 QAH65487:QAH65492 PQL65487:PQL65492 PGP65487:PGP65492 OWT65487:OWT65492 OMX65487:OMX65492 ODB65487:ODB65492 NTF65487:NTF65492 NJJ65487:NJJ65492 MZN65487:MZN65492 MPR65487:MPR65492 MFV65487:MFV65492 LVZ65487:LVZ65492 LMD65487:LMD65492 LCH65487:LCH65492 KSL65487:KSL65492 KIP65487:KIP65492 JYT65487:JYT65492 JOX65487:JOX65492 JFB65487:JFB65492 IVF65487:IVF65492 ILJ65487:ILJ65492 IBN65487:IBN65492 HRR65487:HRR65492 HHV65487:HHV65492 GXZ65487:GXZ65492 GOD65487:GOD65492 GEH65487:GEH65492 FUL65487:FUL65492 FKP65487:FKP65492 FAT65487:FAT65492 EQX65487:EQX65492 EHB65487:EHB65492 DXF65487:DXF65492 DNJ65487:DNJ65492 DDN65487:DDN65492 CTR65487:CTR65492 CJV65487:CJV65492 BZZ65487:BZZ65492 BQD65487:BQD65492 BGH65487:BGH65492 AWL65487:AWL65492 AMP65487:AMP65492 ACT65487:ACT65492 SX65487:SX65492 JB65487:JB65492 WVN982951:WVN982956 WLR982951:WLR982956 WBV982951:WBV982956 VRZ982951:VRZ982956 VID982951:VID982956 UYH982951:UYH982956 UOL982951:UOL982956 UEP982951:UEP982956 TUT982951:TUT982956 TKX982951:TKX982956 TBB982951:TBB982956 SRF982951:SRF982956 SHJ982951:SHJ982956 RXN982951:RXN982956 RNR982951:RNR982956 RDV982951:RDV982956 QTZ982951:QTZ982956 QKD982951:QKD982956 QAH982951:QAH982956 PQL982951:PQL982956 PGP982951:PGP982956 OWT982951:OWT982956 OMX982951:OMX982956 ODB982951:ODB982956 NTF982951:NTF982956 NJJ982951:NJJ982956 MZN982951:MZN982956 MPR982951:MPR982956 MFV982951:MFV982956 LVZ982951:LVZ982956 LMD982951:LMD982956 LCH982951:LCH982956 KSL982951:KSL982956 KIP982951:KIP982956 JYT982951:JYT982956 JOX982951:JOX982956 JFB982951:JFB982956 IVF982951:IVF982956 ILJ982951:ILJ982956 IBN982951:IBN982956 HRR982951:HRR982956 HHV982951:HHV982956 GXZ982951:GXZ982956 GOD982951:GOD982956 GEH982951:GEH982956 FUL982951:FUL982956 FKP982951:FKP982956 FAT982951:FAT982956 EQX982951:EQX982956 EHB982951:EHB982956 DXF982951:DXF982956 DNJ982951:DNJ982956 DDN982951:DDN982956 CTR982951:CTR982956 CJV982951:CJV982956 BZZ982951:BZZ982956 BQD982951:BQD982956 BGH982951:BGH982956 AWL982951:AWL982956 AMP982951:AMP982956 ACT982951:ACT982956 SX982951:SX982956 JB982951:JB982956 WVN917415:WVN917420 WLR917415:WLR917420 WBV917415:WBV917420 VRZ917415:VRZ917420 VID917415:VID917420 UYH917415:UYH917420 UOL917415:UOL917420 UEP917415:UEP917420 TUT917415:TUT917420 TKX917415:TKX917420 TBB917415:TBB917420 SRF917415:SRF917420 SHJ917415:SHJ917420 RXN917415:RXN917420 RNR917415:RNR917420 RDV917415:RDV917420 QTZ917415:QTZ917420 QKD917415:QKD917420 QAH917415:QAH917420 PQL917415:PQL917420 PGP917415:PGP917420 OWT917415:OWT917420 OMX917415:OMX917420 ODB917415:ODB917420 NTF917415:NTF917420 NJJ917415:NJJ917420 MZN917415:MZN917420 MPR917415:MPR917420 MFV917415:MFV917420 LVZ917415:LVZ917420 LMD917415:LMD917420 LCH917415:LCH917420 KSL917415:KSL917420 KIP917415:KIP917420 JYT917415:JYT917420 JOX917415:JOX917420 JFB917415:JFB917420 IVF917415:IVF917420 ILJ917415:ILJ917420 IBN917415:IBN917420 HRR917415:HRR917420 HHV917415:HHV917420 GXZ917415:GXZ917420 GOD917415:GOD917420 GEH917415:GEH917420 FUL917415:FUL917420 FKP917415:FKP917420 FAT917415:FAT917420 EQX917415:EQX917420 EHB917415:EHB917420 DXF917415:DXF917420 DNJ917415:DNJ917420 DDN917415:DDN917420 CTR917415:CTR917420 CJV917415:CJV917420 BZZ917415:BZZ917420 BQD917415:BQD917420 BGH917415:BGH917420 AWL917415:AWL917420 AMP917415:AMP917420 ACT917415:ACT917420 SX917415:SX917420 JB917415:JB917420 WVN851879:WVN851884 WLR851879:WLR851884 WBV851879:WBV851884 VRZ851879:VRZ851884 VID851879:VID851884 UYH851879:UYH851884 UOL851879:UOL851884 UEP851879:UEP851884 TUT851879:TUT851884 TKX851879:TKX851884 TBB851879:TBB851884 SRF851879:SRF851884 SHJ851879:SHJ851884 RXN851879:RXN851884 RNR851879:RNR851884 RDV851879:RDV851884 QTZ851879:QTZ851884 QKD851879:QKD851884 QAH851879:QAH851884 PQL851879:PQL851884 PGP851879:PGP851884 OWT851879:OWT851884 OMX851879:OMX851884 ODB851879:ODB851884 NTF851879:NTF851884 NJJ851879:NJJ851884 MZN851879:MZN851884 MPR851879:MPR851884 MFV851879:MFV851884 LVZ851879:LVZ851884 LMD851879:LMD851884 LCH851879:LCH851884 KSL851879:KSL851884 KIP851879:KIP851884 JYT851879:JYT851884 JOX851879:JOX851884 JFB851879:JFB851884 IVF851879:IVF851884 ILJ851879:ILJ851884 IBN851879:IBN851884 HRR851879:HRR851884 HHV851879:HHV851884 GXZ851879:GXZ851884 GOD851879:GOD851884 GEH851879:GEH851884 FUL851879:FUL851884 FKP851879:FKP851884 FAT851879:FAT851884 EQX851879:EQX851884 EHB851879:EHB851884 DXF851879:DXF851884 DNJ851879:DNJ851884 DDN851879:DDN851884 CTR851879:CTR851884 CJV851879:CJV851884 BZZ851879:BZZ851884 BQD851879:BQD851884 BGH851879:BGH851884 AWL851879:AWL851884 AMP851879:AMP851884 ACT851879:ACT851884 SX851879:SX851884 JB851879:JB851884 WVN786343:WVN786348 WLR786343:WLR786348 WBV786343:WBV786348 VRZ786343:VRZ786348 VID786343:VID786348 UYH786343:UYH786348 UOL786343:UOL786348 UEP786343:UEP786348 TUT786343:TUT786348 TKX786343:TKX786348 TBB786343:TBB786348 SRF786343:SRF786348 SHJ786343:SHJ786348 RXN786343:RXN786348 RNR786343:RNR786348 RDV786343:RDV786348 QTZ786343:QTZ786348 QKD786343:QKD786348 QAH786343:QAH786348 PQL786343:PQL786348 PGP786343:PGP786348 OWT786343:OWT786348 OMX786343:OMX786348 ODB786343:ODB786348 NTF786343:NTF786348 NJJ786343:NJJ786348 MZN786343:MZN786348 MPR786343:MPR786348 MFV786343:MFV786348 LVZ786343:LVZ786348 LMD786343:LMD786348 LCH786343:LCH786348 KSL786343:KSL786348 KIP786343:KIP786348 JYT786343:JYT786348 JOX786343:JOX786348 JFB786343:JFB786348 IVF786343:IVF786348 ILJ786343:ILJ786348 IBN786343:IBN786348 HRR786343:HRR786348 HHV786343:HHV786348 GXZ786343:GXZ786348 GOD786343:GOD786348 GEH786343:GEH786348 FUL786343:FUL786348 FKP786343:FKP786348 FAT786343:FAT786348 EQX786343:EQX786348 EHB786343:EHB786348 DXF786343:DXF786348 DNJ786343:DNJ786348 DDN786343:DDN786348 CTR786343:CTR786348 CJV786343:CJV786348 BZZ786343:BZZ786348 BQD786343:BQD786348 BGH786343:BGH786348 AWL786343:AWL786348 AMP786343:AMP786348 ACT786343:ACT786348 SX786343:SX786348 JB786343:JB786348 WVN720807:WVN720812 WLR720807:WLR720812 WBV720807:WBV720812 VRZ720807:VRZ720812 VID720807:VID720812 UYH720807:UYH720812 UOL720807:UOL720812 UEP720807:UEP720812 TUT720807:TUT720812 TKX720807:TKX720812 TBB720807:TBB720812 SRF720807:SRF720812 SHJ720807:SHJ720812 RXN720807:RXN720812 RNR720807:RNR720812 RDV720807:RDV720812 QTZ720807:QTZ720812 QKD720807:QKD720812 QAH720807:QAH720812 PQL720807:PQL720812 PGP720807:PGP720812 OWT720807:OWT720812 OMX720807:OMX720812 ODB720807:ODB720812 NTF720807:NTF720812 NJJ720807:NJJ720812 MZN720807:MZN720812 MPR720807:MPR720812 MFV720807:MFV720812 LVZ720807:LVZ720812 LMD720807:LMD720812 LCH720807:LCH720812 KSL720807:KSL720812 KIP720807:KIP720812 JYT720807:JYT720812 JOX720807:JOX720812 JFB720807:JFB720812 IVF720807:IVF720812 ILJ720807:ILJ720812 IBN720807:IBN720812 HRR720807:HRR720812 HHV720807:HHV720812 GXZ720807:GXZ720812 GOD720807:GOD720812 GEH720807:GEH720812 FUL720807:FUL720812 FKP720807:FKP720812 FAT720807:FAT720812 EQX720807:EQX720812 EHB720807:EHB720812 DXF720807:DXF720812 DNJ720807:DNJ720812 DDN720807:DDN720812 CTR720807:CTR720812 CJV720807:CJV720812 BZZ720807:BZZ720812 BQD720807:BQD720812 BGH720807:BGH720812 AWL720807:AWL720812 AMP720807:AMP720812 ACT720807:ACT720812 SX720807:SX720812 JB720807:JB720812 WVN655271:WVN655276 WLR655271:WLR655276 WBV655271:WBV655276 VRZ655271:VRZ655276 VID655271:VID655276 UYH655271:UYH655276 UOL655271:UOL655276 UEP655271:UEP655276 TUT655271:TUT655276 TKX655271:TKX655276 TBB655271:TBB655276 SRF655271:SRF655276 SHJ655271:SHJ655276 RXN655271:RXN655276 RNR655271:RNR655276 RDV655271:RDV655276 QTZ655271:QTZ655276 QKD655271:QKD655276 QAH655271:QAH655276 PQL655271:PQL655276 PGP655271:PGP655276 OWT655271:OWT655276 OMX655271:OMX655276 ODB655271:ODB655276 NTF655271:NTF655276 NJJ655271:NJJ655276 MZN655271:MZN655276 MPR655271:MPR655276 MFV655271:MFV655276 LVZ655271:LVZ655276 LMD655271:LMD655276 LCH655271:LCH655276 KSL655271:KSL655276 KIP655271:KIP655276 JYT655271:JYT655276 JOX655271:JOX655276 JFB655271:JFB655276 IVF655271:IVF655276 ILJ655271:ILJ655276 IBN655271:IBN655276 HRR655271:HRR655276 HHV655271:HHV655276 GXZ655271:GXZ655276 GOD655271:GOD655276 GEH655271:GEH655276 FUL655271:FUL655276 FKP655271:FKP655276 FAT655271:FAT655276 EQX655271:EQX655276 EHB655271:EHB655276 DXF655271:DXF655276 DNJ655271:DNJ655276 DDN655271:DDN655276 CTR655271:CTR655276 CJV655271:CJV655276 BZZ655271:BZZ655276 BQD655271:BQD655276 BGH655271:BGH655276 AWL655271:AWL655276 AMP655271:AMP655276 ACT655271:ACT655276 SX655271:SX655276 JB655271:JB655276 WVN589735:WVN589740 WLR589735:WLR589740 WBV589735:WBV589740 VRZ589735:VRZ589740 VID589735:VID589740 UYH589735:UYH589740 UOL589735:UOL589740 UEP589735:UEP589740 TUT589735:TUT589740 TKX589735:TKX589740 TBB589735:TBB589740 SRF589735:SRF589740 SHJ589735:SHJ589740 RXN589735:RXN589740 RNR589735:RNR589740 RDV589735:RDV589740 QTZ589735:QTZ589740 QKD589735:QKD589740 QAH589735:QAH589740 PQL589735:PQL589740 PGP589735:PGP589740 OWT589735:OWT589740 OMX589735:OMX589740 ODB589735:ODB589740 NTF589735:NTF589740 NJJ589735:NJJ589740 MZN589735:MZN589740 MPR589735:MPR589740 MFV589735:MFV589740 LVZ589735:LVZ589740 LMD589735:LMD589740 LCH589735:LCH589740 KSL589735:KSL589740 KIP589735:KIP589740 JYT589735:JYT589740 JOX589735:JOX589740 JFB589735:JFB589740 IVF589735:IVF589740 ILJ589735:ILJ589740 IBN589735:IBN589740 HRR589735:HRR589740 HHV589735:HHV589740 GXZ589735:GXZ589740 GOD589735:GOD589740 GEH589735:GEH589740 FUL589735:FUL589740 FKP589735:FKP589740 FAT589735:FAT589740 EQX589735:EQX589740 EHB589735:EHB589740 DXF589735:DXF589740 DNJ589735:DNJ589740 DDN589735:DDN589740 CTR589735:CTR589740 CJV589735:CJV589740 BZZ589735:BZZ589740 BQD589735:BQD589740 BGH589735:BGH589740 AWL589735:AWL589740 AMP589735:AMP589740 ACT589735:ACT589740 SX589735:SX589740 JB589735:JB589740 WVN524199:WVN524204 WLR524199:WLR524204 WBV524199:WBV524204 VRZ524199:VRZ524204 VID524199:VID524204 UYH524199:UYH524204 UOL524199:UOL524204 UEP524199:UEP524204 TUT524199:TUT524204 TKX524199:TKX524204 TBB524199:TBB524204 SRF524199:SRF524204 SHJ524199:SHJ524204 RXN524199:RXN524204 RNR524199:RNR524204 RDV524199:RDV524204 QTZ524199:QTZ524204 QKD524199:QKD524204 QAH524199:QAH524204 PQL524199:PQL524204 PGP524199:PGP524204 OWT524199:OWT524204 OMX524199:OMX524204 ODB524199:ODB524204 NTF524199:NTF524204 NJJ524199:NJJ524204 MZN524199:MZN524204 MPR524199:MPR524204 MFV524199:MFV524204 LVZ524199:LVZ524204 LMD524199:LMD524204 LCH524199:LCH524204 KSL524199:KSL524204 KIP524199:KIP524204 JYT524199:JYT524204 JOX524199:JOX524204 JFB524199:JFB524204 IVF524199:IVF524204 ILJ524199:ILJ524204 IBN524199:IBN524204 HRR524199:HRR524204 HHV524199:HHV524204 GXZ524199:GXZ524204 GOD524199:GOD524204 GEH524199:GEH524204 FUL524199:FUL524204 FKP524199:FKP524204 FAT524199:FAT524204 EQX524199:EQX524204 EHB524199:EHB524204 DXF524199:DXF524204 DNJ524199:DNJ524204 DDN524199:DDN524204 CTR524199:CTR524204 CJV524199:CJV524204 BZZ524199:BZZ524204 BQD524199:BQD524204 BGH524199:BGH524204 AWL524199:AWL524204 AMP524199:AMP524204 ACT524199:ACT524204 SX524199:SX524204 JB524199:JB524204 WVN458663:WVN458668 WLR458663:WLR458668 WBV458663:WBV458668 VRZ458663:VRZ458668 VID458663:VID458668 UYH458663:UYH458668 UOL458663:UOL458668 UEP458663:UEP458668 TUT458663:TUT458668 TKX458663:TKX458668 TBB458663:TBB458668 SRF458663:SRF458668 SHJ458663:SHJ458668 RXN458663:RXN458668 RNR458663:RNR458668 RDV458663:RDV458668 QTZ458663:QTZ458668 QKD458663:QKD458668 QAH458663:QAH458668 PQL458663:PQL458668 PGP458663:PGP458668 OWT458663:OWT458668 OMX458663:OMX458668 ODB458663:ODB458668 NTF458663:NTF458668 NJJ458663:NJJ458668 MZN458663:MZN458668 MPR458663:MPR458668 MFV458663:MFV458668 LVZ458663:LVZ458668 LMD458663:LMD458668 LCH458663:LCH458668 KSL458663:KSL458668 KIP458663:KIP458668 JYT458663:JYT458668 JOX458663:JOX458668 JFB458663:JFB458668 IVF458663:IVF458668 ILJ458663:ILJ458668 IBN458663:IBN458668 HRR458663:HRR458668 HHV458663:HHV458668 GXZ458663:GXZ458668 GOD458663:GOD458668 GEH458663:GEH458668 FUL458663:FUL458668 FKP458663:FKP458668 FAT458663:FAT458668 EQX458663:EQX458668 EHB458663:EHB458668 DXF458663:DXF458668 DNJ458663:DNJ458668 DDN458663:DDN458668 CTR458663:CTR458668 CJV458663:CJV458668 BZZ458663:BZZ458668 BQD458663:BQD458668 BGH458663:BGH458668 AWL458663:AWL458668 AMP458663:AMP458668 ACT458663:ACT458668 SX458663:SX458668 JB458663:JB458668 WVN393127:WVN393132 WLR393127:WLR393132 WBV393127:WBV393132 VRZ393127:VRZ393132 VID393127:VID393132 UYH393127:UYH393132 UOL393127:UOL393132 UEP393127:UEP393132 TUT393127:TUT393132 TKX393127:TKX393132 TBB393127:TBB393132 SRF393127:SRF393132 SHJ393127:SHJ393132 RXN393127:RXN393132 RNR393127:RNR393132 RDV393127:RDV393132 QTZ393127:QTZ393132 QKD393127:QKD393132 QAH393127:QAH393132 PQL393127:PQL393132 PGP393127:PGP393132 OWT393127:OWT393132 OMX393127:OMX393132 ODB393127:ODB393132 NTF393127:NTF393132 NJJ393127:NJJ393132 MZN393127:MZN393132 MPR393127:MPR393132 MFV393127:MFV393132 LVZ393127:LVZ393132 LMD393127:LMD393132 LCH393127:LCH393132 KSL393127:KSL393132 KIP393127:KIP393132 JYT393127:JYT393132 JOX393127:JOX393132 JFB393127:JFB393132 IVF393127:IVF393132 ILJ393127:ILJ393132 IBN393127:IBN393132 HRR393127:HRR393132 HHV393127:HHV393132 GXZ393127:GXZ393132 GOD393127:GOD393132 GEH393127:GEH393132 FUL393127:FUL393132 FKP393127:FKP393132 FAT393127:FAT393132 EQX393127:EQX393132 EHB393127:EHB393132 DXF393127:DXF393132 DNJ393127:DNJ393132 DDN393127:DDN393132 CTR393127:CTR393132 CJV393127:CJV393132 BZZ393127:BZZ393132 BQD393127:BQD393132 BGH393127:BGH393132 AWL393127:AWL393132 AMP393127:AMP393132 ACT393127:ACT393132 SX393127:SX393132 JB393127:JB393132 WVN327591:WVN327596 WLR327591:WLR327596 WBV327591:WBV327596 VRZ327591:VRZ327596 VID327591:VID327596 UYH327591:UYH327596 UOL327591:UOL327596 UEP327591:UEP327596 TUT327591:TUT327596 TKX327591:TKX327596 TBB327591:TBB327596 SRF327591:SRF327596 SHJ327591:SHJ327596 RXN327591:RXN327596 RNR327591:RNR327596 RDV327591:RDV327596 QTZ327591:QTZ327596 QKD327591:QKD327596 QAH327591:QAH327596 PQL327591:PQL327596 PGP327591:PGP327596 OWT327591:OWT327596 OMX327591:OMX327596 ODB327591:ODB327596 NTF327591:NTF327596 NJJ327591:NJJ327596 MZN327591:MZN327596 MPR327591:MPR327596 MFV327591:MFV327596 LVZ327591:LVZ327596 LMD327591:LMD327596 LCH327591:LCH327596 KSL327591:KSL327596 KIP327591:KIP327596 JYT327591:JYT327596 JOX327591:JOX327596 JFB327591:JFB327596 IVF327591:IVF327596 ILJ327591:ILJ327596 IBN327591:IBN327596 HRR327591:HRR327596 HHV327591:HHV327596 GXZ327591:GXZ327596 GOD327591:GOD327596 GEH327591:GEH327596 FUL327591:FUL327596 FKP327591:FKP327596 FAT327591:FAT327596 EQX327591:EQX327596 EHB327591:EHB327596 DXF327591:DXF327596 DNJ327591:DNJ327596 DDN327591:DDN327596 CTR327591:CTR327596 CJV327591:CJV327596 BZZ327591:BZZ327596 BQD327591:BQD327596 BGH327591:BGH327596 AWL327591:AWL327596 AMP327591:AMP327596 ACT327591:ACT327596 SX327591:SX327596 JB327591:JB327596 WVN262055:WVN262060 WLR262055:WLR262060 WBV262055:WBV262060 VRZ262055:VRZ262060 VID262055:VID262060 UYH262055:UYH262060 UOL262055:UOL262060 UEP262055:UEP262060 TUT262055:TUT262060 TKX262055:TKX262060 TBB262055:TBB262060 SRF262055:SRF262060 SHJ262055:SHJ262060 RXN262055:RXN262060 RNR262055:RNR262060 RDV262055:RDV262060 QTZ262055:QTZ262060 QKD262055:QKD262060 QAH262055:QAH262060 PQL262055:PQL262060 PGP262055:PGP262060 OWT262055:OWT262060 OMX262055:OMX262060 ODB262055:ODB262060 NTF262055:NTF262060 NJJ262055:NJJ262060 MZN262055:MZN262060 MPR262055:MPR262060 MFV262055:MFV262060 LVZ262055:LVZ262060 LMD262055:LMD262060 LCH262055:LCH262060 KSL262055:KSL262060 KIP262055:KIP262060 JYT262055:JYT262060 JOX262055:JOX262060 JFB262055:JFB262060 IVF262055:IVF262060 ILJ262055:ILJ262060 IBN262055:IBN262060 HRR262055:HRR262060 HHV262055:HHV262060 GXZ262055:GXZ262060 GOD262055:GOD262060 GEH262055:GEH262060 FUL262055:FUL262060 FKP262055:FKP262060 FAT262055:FAT262060 EQX262055:EQX262060 EHB262055:EHB262060 DXF262055:DXF262060 DNJ262055:DNJ262060 DDN262055:DDN262060 CTR262055:CTR262060 CJV262055:CJV262060 BZZ262055:BZZ262060 BQD262055:BQD262060 BGH262055:BGH262060 AWL262055:AWL262060 AMP262055:AMP262060 ACT262055:ACT262060 SX262055:SX262060 JB262055:JB262060 WVN196519:WVN196524 WLR196519:WLR196524 WBV196519:WBV196524 VRZ196519:VRZ196524 VID196519:VID196524 UYH196519:UYH196524 UOL196519:UOL196524 UEP196519:UEP196524 TUT196519:TUT196524 TKX196519:TKX196524 TBB196519:TBB196524 SRF196519:SRF196524 SHJ196519:SHJ196524 RXN196519:RXN196524 RNR196519:RNR196524 RDV196519:RDV196524 QTZ196519:QTZ196524 QKD196519:QKD196524 QAH196519:QAH196524 PQL196519:PQL196524 PGP196519:PGP196524 OWT196519:OWT196524 OMX196519:OMX196524 ODB196519:ODB196524 NTF196519:NTF196524 NJJ196519:NJJ196524 MZN196519:MZN196524 MPR196519:MPR196524 MFV196519:MFV196524 LVZ196519:LVZ196524 LMD196519:LMD196524 LCH196519:LCH196524 KSL196519:KSL196524 KIP196519:KIP196524 JYT196519:JYT196524 JOX196519:JOX196524 JFB196519:JFB196524 IVF196519:IVF196524 ILJ196519:ILJ196524 IBN196519:IBN196524 HRR196519:HRR196524 HHV196519:HHV196524 GXZ196519:GXZ196524 GOD196519:GOD196524 GEH196519:GEH196524 FUL196519:FUL196524 FKP196519:FKP196524 FAT196519:FAT196524 EQX196519:EQX196524 EHB196519:EHB196524 DXF196519:DXF196524 DNJ196519:DNJ196524 DDN196519:DDN196524 CTR196519:CTR196524 CJV196519:CJV196524 BZZ196519:BZZ196524 BQD196519:BQD196524 BGH196519:BGH196524 AWL196519:AWL196524 AMP196519:AMP196524 ACT196519:ACT196524 SX196519:SX196524 JB196519:JB196524 WVN130983:WVN130988 WLR130983:WLR130988 WBV130983:WBV130988 VRZ130983:VRZ130988 VID130983:VID130988 UYH130983:UYH130988 UOL130983:UOL130988 UEP130983:UEP130988 TUT130983:TUT130988 TKX130983:TKX130988 TBB130983:TBB130988 SRF130983:SRF130988 SHJ130983:SHJ130988 RXN130983:RXN130988 RNR130983:RNR130988 RDV130983:RDV130988 QTZ130983:QTZ130988 QKD130983:QKD130988 QAH130983:QAH130988 PQL130983:PQL130988 PGP130983:PGP130988 OWT130983:OWT130988 OMX130983:OMX130988 ODB130983:ODB130988 NTF130983:NTF130988 NJJ130983:NJJ130988 MZN130983:MZN130988 MPR130983:MPR130988 MFV130983:MFV130988 LVZ130983:LVZ130988 LMD130983:LMD130988 LCH130983:LCH130988 KSL130983:KSL130988 KIP130983:KIP130988 JYT130983:JYT130988 JOX130983:JOX130988 JFB130983:JFB130988 IVF130983:IVF130988 ILJ130983:ILJ130988 IBN130983:IBN130988 HRR130983:HRR130988 HHV130983:HHV130988 GXZ130983:GXZ130988 GOD130983:GOD130988 GEH130983:GEH130988 FUL130983:FUL130988 FKP130983:FKP130988 FAT130983:FAT130988 EQX130983:EQX130988 EHB130983:EHB130988 DXF130983:DXF130988 DNJ130983:DNJ130988 DDN130983:DDN130988 CTR130983:CTR130988 CJV130983:CJV130988 BZZ130983:BZZ130988 BQD130983:BQD130988 BGH130983:BGH130988 AWL130983:AWL130988 AMP130983:AMP130988 ACT130983:ACT130988 SX130983:SX130988 JB130983:JB130988 WVN65447:WVN65452 WLR65447:WLR65452 WBV65447:WBV65452 VRZ65447:VRZ65452 VID65447:VID65452 UYH65447:UYH65452 UOL65447:UOL65452 UEP65447:UEP65452 TUT65447:TUT65452 TKX65447:TKX65452 TBB65447:TBB65452 SRF65447:SRF65452 SHJ65447:SHJ65452 RXN65447:RXN65452 RNR65447:RNR65452 RDV65447:RDV65452 QTZ65447:QTZ65452 QKD65447:QKD65452 QAH65447:QAH65452 PQL65447:PQL65452 PGP65447:PGP65452 OWT65447:OWT65452 OMX65447:OMX65452 ODB65447:ODB65452 NTF65447:NTF65452 NJJ65447:NJJ65452 MZN65447:MZN65452 MPR65447:MPR65452 MFV65447:MFV65452 LVZ65447:LVZ65452 LMD65447:LMD65452 LCH65447:LCH65452 KSL65447:KSL65452 KIP65447:KIP65452 JYT65447:JYT65452 JOX65447:JOX65452 JFB65447:JFB65452 IVF65447:IVF65452 ILJ65447:ILJ65452 IBN65447:IBN65452 HRR65447:HRR65452 HHV65447:HHV65452 GXZ65447:GXZ65452 GOD65447:GOD65452 GEH65447:GEH65452 FUL65447:FUL65452 FKP65447:FKP65452 FAT65447:FAT65452 EQX65447:EQX65452 EHB65447:EHB65452 DXF65447:DXF65452 DNJ65447:DNJ65452 DDN65447:DDN65452 CTR65447:CTR65452 CJV65447:CJV65452 BZZ65447:BZZ65452 BQD65447:BQD65452 BGH65447:BGH65452 AWL65447:AWL65452 AMP65447:AMP65452 ACT65447:ACT65452 SX65447:SX65452 JB65447:JB65452 WUW23:WUW27 WLA23:WLA27 WBE23:WBE27 VRI23:VRI27 VHM23:VHM27 UXQ23:UXQ27 UNU23:UNU27 UDY23:UDY27 TUC23:TUC27 TKG23:TKG27 TAK23:TAK27 SQO23:SQO27 SGS23:SGS27 RWW23:RWW27 RNA23:RNA27 RDE23:RDE27 QTI23:QTI27 QJM23:QJM27 PZQ23:PZQ27 PPU23:PPU27 PFY23:PFY27 OWC23:OWC27 OMG23:OMG27 OCK23:OCK27 NSO23:NSO27 NIS23:NIS27 MYW23:MYW27 MPA23:MPA27 MFE23:MFE27 LVI23:LVI27 LLM23:LLM27 LBQ23:LBQ27 KRU23:KRU27 KHY23:KHY27 JYC23:JYC27 JOG23:JOG27 JEK23:JEK27 IUO23:IUO27 IKS23:IKS27 IAW23:IAW27 HRA23:HRA27 HHE23:HHE27 GXI23:GXI27 GNM23:GNM27 GDQ23:GDQ27 FTU23:FTU27 FJY23:FJY27 FAC23:FAC27 EQG23:EQG27 EGK23:EGK27 DWO23:DWO27 DMS23:DMS27 DCW23:DCW27 CTA23:CTA27 CJE23:CJE27 BZI23:BZI27 BPM23:BPM27 BFQ23:BFQ27 AVU23:AVU27 ALY23:ALY27 ACC23:ACC27 SG23:SG27 IK23:IK27">
      <formula1>0</formula1>
      <formula2>1</formula2>
    </dataValidation>
  </dataValidations>
  <pageMargins left="0.51181102362204722" right="0.51181102362204722" top="0.78740157480314965" bottom="0.78740157480314965"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dimension ref="A5:AD58"/>
  <sheetViews>
    <sheetView showGridLines="0" topLeftCell="A4" workbookViewId="0">
      <selection activeCell="D57" sqref="D57"/>
    </sheetView>
  </sheetViews>
  <sheetFormatPr defaultRowHeight="14.5"/>
  <cols>
    <col min="1" max="1" width="5.453125" customWidth="1"/>
    <col min="2" max="2" width="27" customWidth="1"/>
    <col min="3" max="3" width="14.26953125" customWidth="1"/>
    <col min="4" max="4" width="9.54296875" customWidth="1"/>
    <col min="5" max="5" width="5.453125" customWidth="1"/>
    <col min="6" max="6" width="13" customWidth="1"/>
    <col min="7" max="7" width="5.453125" customWidth="1"/>
    <col min="8" max="8" width="13" customWidth="1"/>
    <col min="9" max="9" width="5.453125" customWidth="1"/>
    <col min="10" max="10" width="12.81640625" customWidth="1"/>
    <col min="11" max="11" width="5.453125" customWidth="1"/>
    <col min="12" max="12" width="12.81640625" customWidth="1"/>
    <col min="13" max="13" width="5.453125" customWidth="1"/>
    <col min="14" max="14" width="12.453125" customWidth="1"/>
    <col min="15" max="15" width="6" customWidth="1"/>
    <col min="16" max="16" width="13.453125" customWidth="1"/>
    <col min="17" max="17" width="7" customWidth="1"/>
    <col min="18" max="18" width="13.26953125" customWidth="1"/>
    <col min="19" max="19" width="5.453125" customWidth="1"/>
    <col min="20" max="20" width="12.81640625" customWidth="1"/>
    <col min="21" max="21" width="5.453125" customWidth="1"/>
    <col min="22" max="22" width="12.7265625" customWidth="1"/>
    <col min="23" max="23" width="5.54296875" customWidth="1"/>
    <col min="24" max="24" width="13.54296875" customWidth="1"/>
    <col min="25" max="25" width="5.453125" customWidth="1"/>
    <col min="26" max="26" width="13" customWidth="1"/>
    <col min="27" max="27" width="5.453125" customWidth="1"/>
    <col min="28" max="28" width="12.453125" customWidth="1"/>
    <col min="29" max="29" width="9.81640625" customWidth="1"/>
    <col min="30" max="30" width="14.54296875" customWidth="1"/>
  </cols>
  <sheetData>
    <row r="5" spans="1:30" ht="15.5">
      <c r="A5" s="212" t="s">
        <v>65</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row>
    <row r="6" spans="1:30" ht="17.5">
      <c r="A6" s="213" t="s">
        <v>48</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0">
      <c r="A7" s="23" t="s">
        <v>49</v>
      </c>
      <c r="B7" s="214" t="str">
        <f>'ORÇ. TOMADOR'!B6</f>
        <v>REFORMA, AMPLIAÇÃO E ADEQUAÇÃO DA CASA DO CAMINHO</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row>
    <row r="8" spans="1:30" ht="15" thickBot="1">
      <c r="A8" s="23" t="s">
        <v>50</v>
      </c>
      <c r="B8" s="214" t="str">
        <f>'ORÇ. TOMADOR'!B7:G7</f>
        <v>Rua Amâncio da Silva Porto, nº 47 Boa Ideia – Carmo – RJ.</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row>
    <row r="9" spans="1:30">
      <c r="A9" s="215" t="s">
        <v>0</v>
      </c>
      <c r="B9" s="218" t="s">
        <v>3</v>
      </c>
      <c r="C9" s="24"/>
      <c r="D9" s="25"/>
      <c r="E9" s="223" t="s">
        <v>51</v>
      </c>
      <c r="F9" s="224"/>
      <c r="G9" s="224"/>
      <c r="H9" s="224"/>
      <c r="I9" s="224"/>
      <c r="J9" s="224"/>
      <c r="K9" s="224"/>
      <c r="L9" s="224"/>
      <c r="M9" s="224"/>
      <c r="N9" s="224"/>
      <c r="O9" s="224"/>
      <c r="P9" s="224"/>
      <c r="Q9" s="224"/>
      <c r="R9" s="224"/>
      <c r="S9" s="224"/>
      <c r="T9" s="224"/>
      <c r="U9" s="224"/>
      <c r="V9" s="224"/>
      <c r="W9" s="224"/>
      <c r="X9" s="224"/>
      <c r="Y9" s="224"/>
      <c r="Z9" s="224"/>
      <c r="AA9" s="224"/>
      <c r="AB9" s="224"/>
      <c r="AC9" s="156"/>
    </row>
    <row r="10" spans="1:30">
      <c r="A10" s="216"/>
      <c r="B10" s="219"/>
      <c r="C10" s="26" t="s">
        <v>53</v>
      </c>
      <c r="D10" s="27" t="s">
        <v>54</v>
      </c>
      <c r="E10" s="210" t="s">
        <v>55</v>
      </c>
      <c r="F10" s="211"/>
      <c r="G10" s="210" t="s">
        <v>56</v>
      </c>
      <c r="H10" s="211"/>
      <c r="I10" s="210" t="s">
        <v>57</v>
      </c>
      <c r="J10" s="211"/>
      <c r="K10" s="210" t="s">
        <v>62</v>
      </c>
      <c r="L10" s="211"/>
      <c r="M10" s="210" t="s">
        <v>63</v>
      </c>
      <c r="N10" s="211"/>
      <c r="O10" s="210" t="s">
        <v>64</v>
      </c>
      <c r="P10" s="211"/>
      <c r="Q10" s="210" t="s">
        <v>504</v>
      </c>
      <c r="R10" s="211"/>
      <c r="S10" s="210" t="s">
        <v>503</v>
      </c>
      <c r="T10" s="211"/>
      <c r="U10" s="210" t="s">
        <v>502</v>
      </c>
      <c r="V10" s="211"/>
      <c r="W10" s="210" t="s">
        <v>501</v>
      </c>
      <c r="X10" s="211"/>
      <c r="Y10" s="210" t="s">
        <v>500</v>
      </c>
      <c r="Z10" s="211"/>
      <c r="AA10" s="210" t="s">
        <v>499</v>
      </c>
      <c r="AB10" s="222"/>
      <c r="AC10" s="221" t="s">
        <v>59</v>
      </c>
    </row>
    <row r="11" spans="1:30">
      <c r="A11" s="217"/>
      <c r="B11" s="220"/>
      <c r="C11" s="26" t="s">
        <v>58</v>
      </c>
      <c r="D11" s="28" t="s">
        <v>59</v>
      </c>
      <c r="E11" s="29" t="s">
        <v>59</v>
      </c>
      <c r="F11" s="30" t="s">
        <v>60</v>
      </c>
      <c r="G11" s="29" t="s">
        <v>59</v>
      </c>
      <c r="H11" s="30" t="s">
        <v>60</v>
      </c>
      <c r="I11" s="29" t="s">
        <v>59</v>
      </c>
      <c r="J11" s="30" t="s">
        <v>60</v>
      </c>
      <c r="K11" s="29" t="s">
        <v>59</v>
      </c>
      <c r="L11" s="30" t="s">
        <v>60</v>
      </c>
      <c r="M11" s="29" t="s">
        <v>59</v>
      </c>
      <c r="N11" s="30" t="s">
        <v>60</v>
      </c>
      <c r="O11" s="152" t="s">
        <v>59</v>
      </c>
      <c r="P11" s="30" t="s">
        <v>60</v>
      </c>
      <c r="Q11" s="152" t="s">
        <v>59</v>
      </c>
      <c r="R11" s="30" t="s">
        <v>60</v>
      </c>
      <c r="S11" s="152" t="s">
        <v>59</v>
      </c>
      <c r="T11" s="30" t="s">
        <v>60</v>
      </c>
      <c r="U11" s="152" t="s">
        <v>59</v>
      </c>
      <c r="V11" s="30" t="s">
        <v>60</v>
      </c>
      <c r="W11" s="152" t="s">
        <v>59</v>
      </c>
      <c r="X11" s="30" t="s">
        <v>60</v>
      </c>
      <c r="Y11" s="152" t="s">
        <v>59</v>
      </c>
      <c r="Z11" s="30" t="s">
        <v>60</v>
      </c>
      <c r="AA11" s="29" t="s">
        <v>59</v>
      </c>
      <c r="AB11" s="159" t="s">
        <v>60</v>
      </c>
      <c r="AC11" s="220"/>
    </row>
    <row r="12" spans="1:30">
      <c r="A12" s="31">
        <v>1</v>
      </c>
      <c r="B12" s="32" t="str">
        <f>'ORÇ. TOMADOR'!D10</f>
        <v>SERVIÇOS PRELIMINÁRES</v>
      </c>
      <c r="C12" s="33">
        <f>'ORÇ. TOMADOR'!I10</f>
        <v>1784.93</v>
      </c>
      <c r="D12" s="34">
        <f>IF(C12=0,0,C12/C$28)</f>
        <v>2.5783780008495267E-3</v>
      </c>
      <c r="E12" s="35">
        <v>1</v>
      </c>
      <c r="F12" s="36">
        <f>E12*C12</f>
        <v>1784.93</v>
      </c>
      <c r="G12" s="35"/>
      <c r="H12" s="36">
        <f>G12*C12</f>
        <v>0</v>
      </c>
      <c r="I12" s="35"/>
      <c r="J12" s="36">
        <f>I12*C12</f>
        <v>0</v>
      </c>
      <c r="K12" s="35"/>
      <c r="L12" s="36">
        <f>K12*C12</f>
        <v>0</v>
      </c>
      <c r="M12" s="35"/>
      <c r="N12" s="36">
        <f>M12*$C12</f>
        <v>0</v>
      </c>
      <c r="O12" s="154"/>
      <c r="P12" s="36">
        <f>O12*$C12</f>
        <v>0</v>
      </c>
      <c r="Q12" s="154"/>
      <c r="R12" s="36">
        <f>Q12*$C12</f>
        <v>0</v>
      </c>
      <c r="S12" s="154"/>
      <c r="T12" s="36">
        <f>S12*$C12</f>
        <v>0</v>
      </c>
      <c r="U12" s="154"/>
      <c r="V12" s="36">
        <f>U12*$C12</f>
        <v>0</v>
      </c>
      <c r="W12" s="154"/>
      <c r="X12" s="36">
        <f>W12*$C12</f>
        <v>0</v>
      </c>
      <c r="Y12" s="154"/>
      <c r="Z12" s="36">
        <f>Y12*$C12</f>
        <v>0</v>
      </c>
      <c r="AA12" s="155"/>
      <c r="AB12" s="160">
        <f>AA12*$C12</f>
        <v>0</v>
      </c>
      <c r="AC12" s="162">
        <f>E12+G12+I12+K12+M12+O12+Q12+S12+U12+W12+Y12+AA12</f>
        <v>1</v>
      </c>
    </row>
    <row r="13" spans="1:30">
      <c r="A13" s="31">
        <v>2</v>
      </c>
      <c r="B13" s="32" t="str">
        <f>'ORÇ. TOMADOR'!D12</f>
        <v>DEMOLIÇÃO E REMOÇÃO</v>
      </c>
      <c r="C13" s="33">
        <f>'ORÇ. TOMADOR'!I12</f>
        <v>28452.769999999997</v>
      </c>
      <c r="D13" s="34">
        <f t="shared" ref="D13:D26" si="0">IF(C13=0,0,C13/C$28)</f>
        <v>4.1100769347386941E-2</v>
      </c>
      <c r="E13" s="35">
        <v>0.7</v>
      </c>
      <c r="F13" s="36">
        <f t="shared" ref="F13:F26" si="1">E13*C13</f>
        <v>19916.938999999995</v>
      </c>
      <c r="G13" s="35">
        <v>0.3</v>
      </c>
      <c r="H13" s="36">
        <f t="shared" ref="H13:H26" si="2">G13*C13</f>
        <v>8535.8309999999983</v>
      </c>
      <c r="I13" s="35"/>
      <c r="J13" s="36">
        <f t="shared" ref="J13:J26" si="3">I13*C13</f>
        <v>0</v>
      </c>
      <c r="K13" s="35"/>
      <c r="L13" s="36">
        <f t="shared" ref="L13:L26" si="4">K13*C13</f>
        <v>0</v>
      </c>
      <c r="M13" s="35"/>
      <c r="N13" s="36">
        <f t="shared" ref="N13:N26" si="5">M13*$C13</f>
        <v>0</v>
      </c>
      <c r="O13" s="154"/>
      <c r="P13" s="36">
        <f t="shared" ref="P13:P26" si="6">O13*$C13</f>
        <v>0</v>
      </c>
      <c r="Q13" s="154"/>
      <c r="R13" s="36">
        <f t="shared" ref="R13:R26" si="7">Q13*$C13</f>
        <v>0</v>
      </c>
      <c r="S13" s="154"/>
      <c r="T13" s="36">
        <f t="shared" ref="T13:T26" si="8">S13*$C13</f>
        <v>0</v>
      </c>
      <c r="U13" s="154"/>
      <c r="V13" s="36">
        <f t="shared" ref="V13:V26" si="9">U13*$C13</f>
        <v>0</v>
      </c>
      <c r="W13" s="154"/>
      <c r="X13" s="36">
        <f t="shared" ref="X13:X26" si="10">W13*$C13</f>
        <v>0</v>
      </c>
      <c r="Y13" s="154"/>
      <c r="Z13" s="36">
        <f t="shared" ref="Z13:Z26" si="11">Y13*$C13</f>
        <v>0</v>
      </c>
      <c r="AA13" s="155"/>
      <c r="AB13" s="160">
        <f t="shared" ref="AB13:AB26" si="12">AA13*$C13</f>
        <v>0</v>
      </c>
      <c r="AC13" s="162">
        <f t="shared" ref="AC13:AC26" si="13">E13+G13+I13+K13+M13+O13+Q13+S13+U13+W13+Y13+AA13</f>
        <v>1</v>
      </c>
    </row>
    <row r="14" spans="1:30">
      <c r="A14" s="31">
        <v>3</v>
      </c>
      <c r="B14" s="32" t="str">
        <f>'ORÇ. TOMADOR'!D24</f>
        <v>MOVIMENTAÇÃO DE TERRA</v>
      </c>
      <c r="C14" s="33">
        <f>'ORÇ. TOMADOR'!I24</f>
        <v>15280.11</v>
      </c>
      <c r="D14" s="34">
        <f t="shared" si="0"/>
        <v>2.2072517955640199E-2</v>
      </c>
      <c r="E14" s="35">
        <v>0.7</v>
      </c>
      <c r="F14" s="36">
        <f t="shared" si="1"/>
        <v>10696.076999999999</v>
      </c>
      <c r="G14" s="35">
        <v>0.3</v>
      </c>
      <c r="H14" s="36">
        <f t="shared" si="2"/>
        <v>4584.0330000000004</v>
      </c>
      <c r="I14" s="35"/>
      <c r="J14" s="36">
        <f t="shared" si="3"/>
        <v>0</v>
      </c>
      <c r="K14" s="35"/>
      <c r="L14" s="36">
        <f t="shared" si="4"/>
        <v>0</v>
      </c>
      <c r="M14" s="35"/>
      <c r="N14" s="36">
        <f t="shared" si="5"/>
        <v>0</v>
      </c>
      <c r="O14" s="154"/>
      <c r="P14" s="36">
        <f t="shared" si="6"/>
        <v>0</v>
      </c>
      <c r="Q14" s="154"/>
      <c r="R14" s="36">
        <f t="shared" si="7"/>
        <v>0</v>
      </c>
      <c r="S14" s="154"/>
      <c r="T14" s="36">
        <f t="shared" si="8"/>
        <v>0</v>
      </c>
      <c r="U14" s="154"/>
      <c r="V14" s="36">
        <f t="shared" si="9"/>
        <v>0</v>
      </c>
      <c r="W14" s="154"/>
      <c r="X14" s="36">
        <f t="shared" si="10"/>
        <v>0</v>
      </c>
      <c r="Y14" s="154"/>
      <c r="Z14" s="36">
        <f t="shared" si="11"/>
        <v>0</v>
      </c>
      <c r="AA14" s="155"/>
      <c r="AB14" s="160">
        <f t="shared" si="12"/>
        <v>0</v>
      </c>
      <c r="AC14" s="162">
        <f t="shared" si="13"/>
        <v>1</v>
      </c>
    </row>
    <row r="15" spans="1:30">
      <c r="A15" s="31">
        <v>4</v>
      </c>
      <c r="B15" s="32" t="str">
        <f>'ORÇ. TOMADOR'!D29</f>
        <v>FUNDAÇÕES</v>
      </c>
      <c r="C15" s="33">
        <f>'ORÇ. TOMADOR'!I29</f>
        <v>37588.92</v>
      </c>
      <c r="D15" s="34">
        <f t="shared" si="0"/>
        <v>5.4298176625241765E-2</v>
      </c>
      <c r="E15" s="35"/>
      <c r="F15" s="36">
        <f t="shared" si="1"/>
        <v>0</v>
      </c>
      <c r="G15" s="35">
        <v>0.5</v>
      </c>
      <c r="H15" s="36">
        <f t="shared" si="2"/>
        <v>18794.46</v>
      </c>
      <c r="I15" s="35">
        <v>0.5</v>
      </c>
      <c r="J15" s="36">
        <f t="shared" si="3"/>
        <v>18794.46</v>
      </c>
      <c r="K15" s="35"/>
      <c r="L15" s="36">
        <f t="shared" si="4"/>
        <v>0</v>
      </c>
      <c r="M15" s="35"/>
      <c r="N15" s="36">
        <f t="shared" si="5"/>
        <v>0</v>
      </c>
      <c r="O15" s="154"/>
      <c r="P15" s="36">
        <f t="shared" si="6"/>
        <v>0</v>
      </c>
      <c r="Q15" s="154"/>
      <c r="R15" s="36">
        <f t="shared" si="7"/>
        <v>0</v>
      </c>
      <c r="S15" s="154"/>
      <c r="T15" s="36">
        <f t="shared" si="8"/>
        <v>0</v>
      </c>
      <c r="U15" s="154"/>
      <c r="V15" s="36">
        <f t="shared" si="9"/>
        <v>0</v>
      </c>
      <c r="W15" s="154"/>
      <c r="X15" s="36">
        <f t="shared" si="10"/>
        <v>0</v>
      </c>
      <c r="Y15" s="154"/>
      <c r="Z15" s="36">
        <f t="shared" si="11"/>
        <v>0</v>
      </c>
      <c r="AA15" s="155"/>
      <c r="AB15" s="160">
        <f t="shared" si="12"/>
        <v>0</v>
      </c>
      <c r="AC15" s="162">
        <f t="shared" si="13"/>
        <v>1</v>
      </c>
    </row>
    <row r="16" spans="1:30">
      <c r="A16" s="31">
        <v>5</v>
      </c>
      <c r="B16" s="32" t="str">
        <f>'ORÇ. TOMADOR'!D43</f>
        <v>SUPERESTRUTURA</v>
      </c>
      <c r="C16" s="33">
        <f>'ORÇ. TOMADOR'!I43</f>
        <v>104766.45999999998</v>
      </c>
      <c r="D16" s="34">
        <f t="shared" si="0"/>
        <v>0.15133788758712208</v>
      </c>
      <c r="E16" s="35"/>
      <c r="F16" s="36">
        <f t="shared" si="1"/>
        <v>0</v>
      </c>
      <c r="G16" s="35"/>
      <c r="H16" s="36">
        <f t="shared" si="2"/>
        <v>0</v>
      </c>
      <c r="I16" s="35">
        <v>0.1</v>
      </c>
      <c r="J16" s="36">
        <f t="shared" si="3"/>
        <v>10476.645999999999</v>
      </c>
      <c r="K16" s="35">
        <v>0.2</v>
      </c>
      <c r="L16" s="36">
        <f t="shared" si="4"/>
        <v>20953.291999999998</v>
      </c>
      <c r="M16" s="35">
        <v>0.2</v>
      </c>
      <c r="N16" s="36">
        <f t="shared" si="5"/>
        <v>20953.291999999998</v>
      </c>
      <c r="O16" s="154">
        <v>0.2</v>
      </c>
      <c r="P16" s="36">
        <f t="shared" si="6"/>
        <v>20953.291999999998</v>
      </c>
      <c r="Q16" s="154">
        <v>0.1</v>
      </c>
      <c r="R16" s="36">
        <f t="shared" si="7"/>
        <v>10476.645999999999</v>
      </c>
      <c r="S16" s="154">
        <v>0.2</v>
      </c>
      <c r="T16" s="36">
        <f t="shared" si="8"/>
        <v>20953.291999999998</v>
      </c>
      <c r="U16" s="154"/>
      <c r="V16" s="36">
        <f t="shared" si="9"/>
        <v>0</v>
      </c>
      <c r="W16" s="154"/>
      <c r="X16" s="36">
        <f t="shared" si="10"/>
        <v>0</v>
      </c>
      <c r="Y16" s="154"/>
      <c r="Z16" s="36">
        <f t="shared" si="11"/>
        <v>0</v>
      </c>
      <c r="AA16" s="155"/>
      <c r="AB16" s="160">
        <f t="shared" si="12"/>
        <v>0</v>
      </c>
      <c r="AC16" s="162">
        <f t="shared" si="13"/>
        <v>1</v>
      </c>
    </row>
    <row r="17" spans="1:30">
      <c r="A17" s="31">
        <v>6</v>
      </c>
      <c r="B17" s="32" t="str">
        <f>'ORÇ. TOMADOR'!D62</f>
        <v xml:space="preserve">PAREDES E PAINEIS </v>
      </c>
      <c r="C17" s="33">
        <f>'ORÇ. TOMADOR'!I62</f>
        <v>41389.78</v>
      </c>
      <c r="D17" s="34">
        <f t="shared" si="0"/>
        <v>5.9788618159816752E-2</v>
      </c>
      <c r="E17" s="35"/>
      <c r="F17" s="36">
        <f t="shared" si="1"/>
        <v>0</v>
      </c>
      <c r="G17" s="35"/>
      <c r="H17" s="36">
        <f t="shared" si="2"/>
        <v>0</v>
      </c>
      <c r="I17" s="35"/>
      <c r="J17" s="36">
        <f t="shared" si="3"/>
        <v>0</v>
      </c>
      <c r="K17" s="35"/>
      <c r="L17" s="36">
        <f t="shared" si="4"/>
        <v>0</v>
      </c>
      <c r="M17" s="35"/>
      <c r="N17" s="36">
        <f t="shared" si="5"/>
        <v>0</v>
      </c>
      <c r="O17" s="154"/>
      <c r="P17" s="36">
        <f t="shared" si="6"/>
        <v>0</v>
      </c>
      <c r="Q17" s="154">
        <v>0.5</v>
      </c>
      <c r="R17" s="36">
        <f t="shared" si="7"/>
        <v>20694.89</v>
      </c>
      <c r="S17" s="154">
        <v>0.25</v>
      </c>
      <c r="T17" s="36">
        <f t="shared" si="8"/>
        <v>10347.445</v>
      </c>
      <c r="U17" s="154">
        <v>0.25</v>
      </c>
      <c r="V17" s="36">
        <f t="shared" si="9"/>
        <v>10347.445</v>
      </c>
      <c r="W17" s="154"/>
      <c r="X17" s="36">
        <f t="shared" si="10"/>
        <v>0</v>
      </c>
      <c r="Y17" s="154"/>
      <c r="Z17" s="36">
        <f t="shared" si="11"/>
        <v>0</v>
      </c>
      <c r="AA17" s="155"/>
      <c r="AB17" s="160">
        <f t="shared" si="12"/>
        <v>0</v>
      </c>
      <c r="AC17" s="162">
        <f t="shared" si="13"/>
        <v>1</v>
      </c>
    </row>
    <row r="18" spans="1:30">
      <c r="A18" s="31">
        <v>7</v>
      </c>
      <c r="B18" s="32" t="str">
        <f>'ORÇ. TOMADOR'!D69</f>
        <v>COBERTURA</v>
      </c>
      <c r="C18" s="33">
        <f>'ORÇ. TOMADOR'!I69</f>
        <v>31798.68</v>
      </c>
      <c r="D18" s="34">
        <f t="shared" si="0"/>
        <v>4.5934023725330307E-2</v>
      </c>
      <c r="E18" s="35"/>
      <c r="F18" s="36">
        <f t="shared" si="1"/>
        <v>0</v>
      </c>
      <c r="G18" s="35"/>
      <c r="H18" s="36">
        <f t="shared" si="2"/>
        <v>0</v>
      </c>
      <c r="I18" s="35"/>
      <c r="J18" s="36">
        <f t="shared" si="3"/>
        <v>0</v>
      </c>
      <c r="K18" s="35"/>
      <c r="L18" s="36">
        <f t="shared" si="4"/>
        <v>0</v>
      </c>
      <c r="M18" s="35"/>
      <c r="N18" s="36">
        <f t="shared" si="5"/>
        <v>0</v>
      </c>
      <c r="O18" s="154"/>
      <c r="P18" s="36">
        <f t="shared" si="6"/>
        <v>0</v>
      </c>
      <c r="Q18" s="154"/>
      <c r="R18" s="36">
        <f t="shared" si="7"/>
        <v>0</v>
      </c>
      <c r="S18" s="154"/>
      <c r="T18" s="36">
        <f t="shared" si="8"/>
        <v>0</v>
      </c>
      <c r="U18" s="154"/>
      <c r="V18" s="36">
        <f t="shared" si="9"/>
        <v>0</v>
      </c>
      <c r="W18" s="154">
        <v>1</v>
      </c>
      <c r="X18" s="36">
        <f t="shared" si="10"/>
        <v>31798.68</v>
      </c>
      <c r="Y18" s="154"/>
      <c r="Z18" s="36">
        <f t="shared" si="11"/>
        <v>0</v>
      </c>
      <c r="AA18" s="155"/>
      <c r="AB18" s="160">
        <f t="shared" si="12"/>
        <v>0</v>
      </c>
      <c r="AC18" s="162">
        <f t="shared" si="13"/>
        <v>1</v>
      </c>
    </row>
    <row r="19" spans="1:30" ht="29">
      <c r="A19" s="31">
        <v>8</v>
      </c>
      <c r="B19" s="32" t="str">
        <f>'ORÇ. TOMADOR'!D77</f>
        <v>INSTALAÇÕES HIDROSSANITÁRIAS</v>
      </c>
      <c r="C19" s="33">
        <f>'ORÇ. TOMADOR'!I77</f>
        <v>10494.66</v>
      </c>
      <c r="D19" s="34">
        <f>IF(C19=0,0,C19/C$28)</f>
        <v>1.515981045217207E-2</v>
      </c>
      <c r="E19" s="35"/>
      <c r="F19" s="36">
        <f t="shared" si="1"/>
        <v>0</v>
      </c>
      <c r="G19" s="35"/>
      <c r="H19" s="36">
        <f t="shared" si="2"/>
        <v>0</v>
      </c>
      <c r="I19" s="35"/>
      <c r="J19" s="36">
        <f t="shared" si="3"/>
        <v>0</v>
      </c>
      <c r="K19" s="35">
        <v>1</v>
      </c>
      <c r="L19" s="36">
        <f t="shared" si="4"/>
        <v>10494.66</v>
      </c>
      <c r="M19" s="35"/>
      <c r="N19" s="36">
        <f t="shared" si="5"/>
        <v>0</v>
      </c>
      <c r="O19" s="154"/>
      <c r="P19" s="36">
        <f t="shared" si="6"/>
        <v>0</v>
      </c>
      <c r="Q19" s="154"/>
      <c r="R19" s="36">
        <f t="shared" si="7"/>
        <v>0</v>
      </c>
      <c r="S19" s="154"/>
      <c r="T19" s="36">
        <f t="shared" si="8"/>
        <v>0</v>
      </c>
      <c r="U19" s="154"/>
      <c r="V19" s="36">
        <f t="shared" si="9"/>
        <v>0</v>
      </c>
      <c r="W19" s="154"/>
      <c r="X19" s="36">
        <f t="shared" si="10"/>
        <v>0</v>
      </c>
      <c r="Y19" s="154"/>
      <c r="Z19" s="36">
        <f t="shared" si="11"/>
        <v>0</v>
      </c>
      <c r="AA19" s="155"/>
      <c r="AB19" s="160">
        <f t="shared" si="12"/>
        <v>0</v>
      </c>
      <c r="AC19" s="162">
        <f t="shared" si="13"/>
        <v>1</v>
      </c>
    </row>
    <row r="20" spans="1:30">
      <c r="A20" s="31">
        <v>9</v>
      </c>
      <c r="B20" s="32" t="str">
        <f>'ORÇ. TOMADOR'!D87</f>
        <v>INSTALAÇÕES ELÉTRICAS</v>
      </c>
      <c r="C20" s="33">
        <f>'ORÇ. TOMADOR'!I87</f>
        <v>18267.520000000004</v>
      </c>
      <c r="D20" s="34">
        <f t="shared" si="0"/>
        <v>2.6387909720873508E-2</v>
      </c>
      <c r="E20" s="35"/>
      <c r="F20" s="36">
        <f t="shared" si="1"/>
        <v>0</v>
      </c>
      <c r="G20" s="35"/>
      <c r="H20" s="36">
        <f t="shared" si="2"/>
        <v>0</v>
      </c>
      <c r="I20" s="35"/>
      <c r="J20" s="36">
        <f t="shared" si="3"/>
        <v>0</v>
      </c>
      <c r="K20" s="35"/>
      <c r="L20" s="36">
        <f t="shared" si="4"/>
        <v>0</v>
      </c>
      <c r="M20" s="35">
        <v>0.5</v>
      </c>
      <c r="N20" s="36">
        <f t="shared" si="5"/>
        <v>9133.760000000002</v>
      </c>
      <c r="O20" s="154">
        <v>0.5</v>
      </c>
      <c r="P20" s="36">
        <f t="shared" si="6"/>
        <v>9133.760000000002</v>
      </c>
      <c r="Q20" s="154"/>
      <c r="R20" s="36">
        <f t="shared" si="7"/>
        <v>0</v>
      </c>
      <c r="S20" s="154"/>
      <c r="T20" s="36">
        <f t="shared" si="8"/>
        <v>0</v>
      </c>
      <c r="U20" s="154"/>
      <c r="V20" s="36">
        <f t="shared" si="9"/>
        <v>0</v>
      </c>
      <c r="W20" s="154"/>
      <c r="X20" s="36">
        <f t="shared" si="10"/>
        <v>0</v>
      </c>
      <c r="Y20" s="154"/>
      <c r="Z20" s="36">
        <f t="shared" si="11"/>
        <v>0</v>
      </c>
      <c r="AA20" s="155"/>
      <c r="AB20" s="160">
        <f t="shared" si="12"/>
        <v>0</v>
      </c>
      <c r="AC20" s="162">
        <f t="shared" si="13"/>
        <v>1</v>
      </c>
    </row>
    <row r="21" spans="1:30" ht="33" customHeight="1">
      <c r="A21" s="31">
        <v>10</v>
      </c>
      <c r="B21" s="32" t="str">
        <f>'ORÇ. TOMADOR'!D93</f>
        <v>REVESTIMENTOS DE PAREDES E TETO</v>
      </c>
      <c r="C21" s="33">
        <f>'ORÇ. TOMADOR'!I93</f>
        <v>96314.72</v>
      </c>
      <c r="D21" s="34">
        <f t="shared" si="0"/>
        <v>0.13912912842855568</v>
      </c>
      <c r="E21" s="35"/>
      <c r="F21" s="36">
        <f t="shared" si="1"/>
        <v>0</v>
      </c>
      <c r="G21" s="35"/>
      <c r="H21" s="36">
        <f t="shared" si="2"/>
        <v>0</v>
      </c>
      <c r="I21" s="35"/>
      <c r="J21" s="36">
        <f t="shared" si="3"/>
        <v>0</v>
      </c>
      <c r="K21" s="35"/>
      <c r="L21" s="36">
        <f t="shared" si="4"/>
        <v>0</v>
      </c>
      <c r="M21" s="35"/>
      <c r="N21" s="36">
        <f t="shared" si="5"/>
        <v>0</v>
      </c>
      <c r="O21" s="154"/>
      <c r="P21" s="36">
        <f t="shared" si="6"/>
        <v>0</v>
      </c>
      <c r="Q21" s="154"/>
      <c r="R21" s="36">
        <f t="shared" si="7"/>
        <v>0</v>
      </c>
      <c r="S21" s="154"/>
      <c r="T21" s="36">
        <f t="shared" si="8"/>
        <v>0</v>
      </c>
      <c r="U21" s="154"/>
      <c r="V21" s="36">
        <f t="shared" si="9"/>
        <v>0</v>
      </c>
      <c r="W21" s="154"/>
      <c r="X21" s="36">
        <f t="shared" si="10"/>
        <v>0</v>
      </c>
      <c r="Y21" s="154">
        <v>0.35</v>
      </c>
      <c r="Z21" s="36">
        <f t="shared" si="11"/>
        <v>33710.152000000002</v>
      </c>
      <c r="AA21" s="155">
        <v>0.35</v>
      </c>
      <c r="AB21" s="160">
        <f t="shared" si="12"/>
        <v>33710.152000000002</v>
      </c>
      <c r="AC21" s="162">
        <f t="shared" si="13"/>
        <v>0.7</v>
      </c>
    </row>
    <row r="22" spans="1:30">
      <c r="A22" s="31">
        <v>11</v>
      </c>
      <c r="B22" s="32" t="str">
        <f>'ORÇ. TOMADOR'!D99</f>
        <v>ESQUADRIAS</v>
      </c>
      <c r="C22" s="33">
        <f>'ORÇ. TOMADOR'!I99</f>
        <v>77579.34</v>
      </c>
      <c r="D22" s="34">
        <f t="shared" si="0"/>
        <v>0.11206538271888852</v>
      </c>
      <c r="E22" s="35"/>
      <c r="F22" s="36">
        <f t="shared" si="1"/>
        <v>0</v>
      </c>
      <c r="G22" s="35"/>
      <c r="H22" s="36">
        <f t="shared" si="2"/>
        <v>0</v>
      </c>
      <c r="I22" s="35"/>
      <c r="J22" s="36">
        <f t="shared" si="3"/>
        <v>0</v>
      </c>
      <c r="K22" s="35"/>
      <c r="L22" s="36">
        <f t="shared" si="4"/>
        <v>0</v>
      </c>
      <c r="M22" s="35"/>
      <c r="N22" s="36">
        <f t="shared" si="5"/>
        <v>0</v>
      </c>
      <c r="O22" s="154"/>
      <c r="P22" s="36">
        <f t="shared" si="6"/>
        <v>0</v>
      </c>
      <c r="Q22" s="154"/>
      <c r="R22" s="36">
        <f t="shared" si="7"/>
        <v>0</v>
      </c>
      <c r="S22" s="154"/>
      <c r="T22" s="36">
        <f t="shared" si="8"/>
        <v>0</v>
      </c>
      <c r="U22" s="154"/>
      <c r="V22" s="36">
        <f t="shared" si="9"/>
        <v>0</v>
      </c>
      <c r="W22" s="154"/>
      <c r="X22" s="36">
        <f t="shared" si="10"/>
        <v>0</v>
      </c>
      <c r="Y22" s="154"/>
      <c r="Z22" s="36">
        <f t="shared" si="11"/>
        <v>0</v>
      </c>
      <c r="AA22" s="155"/>
      <c r="AB22" s="160">
        <f t="shared" si="12"/>
        <v>0</v>
      </c>
      <c r="AC22" s="162">
        <f t="shared" si="13"/>
        <v>0</v>
      </c>
    </row>
    <row r="23" spans="1:30">
      <c r="A23" s="31">
        <v>12</v>
      </c>
      <c r="B23" s="32" t="str">
        <f>'ORÇ. TOMADOR'!D104</f>
        <v xml:space="preserve">PISO, RODAPÉS E PEITORIS </v>
      </c>
      <c r="C23" s="33">
        <f>'ORÇ. TOMADOR'!I104</f>
        <v>100397.31000000001</v>
      </c>
      <c r="D23" s="34">
        <f t="shared" si="0"/>
        <v>0.14502653630588885</v>
      </c>
      <c r="E23" s="35"/>
      <c r="F23" s="36">
        <f t="shared" si="1"/>
        <v>0</v>
      </c>
      <c r="G23" s="35"/>
      <c r="H23" s="36">
        <f t="shared" si="2"/>
        <v>0</v>
      </c>
      <c r="I23" s="35"/>
      <c r="J23" s="36">
        <f t="shared" si="3"/>
        <v>0</v>
      </c>
      <c r="K23" s="35"/>
      <c r="L23" s="36">
        <f t="shared" si="4"/>
        <v>0</v>
      </c>
      <c r="M23" s="35"/>
      <c r="N23" s="36">
        <f t="shared" si="5"/>
        <v>0</v>
      </c>
      <c r="O23" s="154"/>
      <c r="P23" s="36">
        <f t="shared" si="6"/>
        <v>0</v>
      </c>
      <c r="Q23" s="154"/>
      <c r="R23" s="36">
        <f t="shared" si="7"/>
        <v>0</v>
      </c>
      <c r="S23" s="154"/>
      <c r="T23" s="36">
        <f t="shared" si="8"/>
        <v>0</v>
      </c>
      <c r="U23" s="154"/>
      <c r="V23" s="36">
        <f t="shared" si="9"/>
        <v>0</v>
      </c>
      <c r="W23" s="154"/>
      <c r="X23" s="36">
        <f t="shared" si="10"/>
        <v>0</v>
      </c>
      <c r="Y23" s="154"/>
      <c r="Z23" s="36">
        <f t="shared" si="11"/>
        <v>0</v>
      </c>
      <c r="AA23" s="155"/>
      <c r="AB23" s="160">
        <f t="shared" si="12"/>
        <v>0</v>
      </c>
      <c r="AC23" s="162">
        <f t="shared" si="13"/>
        <v>0</v>
      </c>
    </row>
    <row r="24" spans="1:30">
      <c r="A24" s="31">
        <v>13</v>
      </c>
      <c r="B24" s="32" t="str">
        <f>'ORÇ. TOMADOR'!D112</f>
        <v>BANCADAS, LOUÇAS E METAIS</v>
      </c>
      <c r="C24" s="33">
        <f>'ORÇ. TOMADOR'!I112</f>
        <v>24800.07</v>
      </c>
      <c r="D24" s="34">
        <f t="shared" si="0"/>
        <v>3.5824348802209791E-2</v>
      </c>
      <c r="E24" s="35"/>
      <c r="F24" s="36">
        <f t="shared" si="1"/>
        <v>0</v>
      </c>
      <c r="G24" s="35"/>
      <c r="H24" s="36">
        <f t="shared" si="2"/>
        <v>0</v>
      </c>
      <c r="I24" s="35"/>
      <c r="J24" s="36">
        <f t="shared" si="3"/>
        <v>0</v>
      </c>
      <c r="K24" s="35"/>
      <c r="L24" s="36">
        <f t="shared" si="4"/>
        <v>0</v>
      </c>
      <c r="M24" s="35"/>
      <c r="N24" s="36">
        <f t="shared" si="5"/>
        <v>0</v>
      </c>
      <c r="O24" s="154"/>
      <c r="P24" s="36">
        <f t="shared" si="6"/>
        <v>0</v>
      </c>
      <c r="Q24" s="154"/>
      <c r="R24" s="36">
        <f t="shared" si="7"/>
        <v>0</v>
      </c>
      <c r="S24" s="154"/>
      <c r="T24" s="36">
        <f t="shared" si="8"/>
        <v>0</v>
      </c>
      <c r="U24" s="154"/>
      <c r="V24" s="36">
        <f t="shared" si="9"/>
        <v>0</v>
      </c>
      <c r="W24" s="154"/>
      <c r="X24" s="36">
        <f t="shared" si="10"/>
        <v>0</v>
      </c>
      <c r="Y24" s="154"/>
      <c r="Z24" s="36">
        <f t="shared" si="11"/>
        <v>0</v>
      </c>
      <c r="AA24" s="155"/>
      <c r="AB24" s="160">
        <f t="shared" si="12"/>
        <v>0</v>
      </c>
      <c r="AC24" s="162">
        <f t="shared" si="13"/>
        <v>0</v>
      </c>
    </row>
    <row r="25" spans="1:30">
      <c r="A25" s="31">
        <v>14</v>
      </c>
      <c r="B25" s="32" t="str">
        <f>'ORÇ. TOMADOR'!D136</f>
        <v>PINTURA</v>
      </c>
      <c r="C25" s="33">
        <f>'ORÇ. TOMADOR'!I136</f>
        <v>52446.829999999994</v>
      </c>
      <c r="D25" s="34">
        <f t="shared" si="0"/>
        <v>7.5760815654560665E-2</v>
      </c>
      <c r="E25" s="35"/>
      <c r="F25" s="36">
        <f t="shared" si="1"/>
        <v>0</v>
      </c>
      <c r="G25" s="35"/>
      <c r="H25" s="36">
        <f t="shared" si="2"/>
        <v>0</v>
      </c>
      <c r="I25" s="35"/>
      <c r="J25" s="36">
        <f t="shared" si="3"/>
        <v>0</v>
      </c>
      <c r="K25" s="35"/>
      <c r="L25" s="36">
        <f t="shared" si="4"/>
        <v>0</v>
      </c>
      <c r="M25" s="35"/>
      <c r="N25" s="36">
        <f t="shared" si="5"/>
        <v>0</v>
      </c>
      <c r="O25" s="154"/>
      <c r="P25" s="36">
        <f t="shared" si="6"/>
        <v>0</v>
      </c>
      <c r="Q25" s="154"/>
      <c r="R25" s="36">
        <f t="shared" si="7"/>
        <v>0</v>
      </c>
      <c r="S25" s="154"/>
      <c r="T25" s="36">
        <f t="shared" si="8"/>
        <v>0</v>
      </c>
      <c r="U25" s="154"/>
      <c r="V25" s="36">
        <f t="shared" si="9"/>
        <v>0</v>
      </c>
      <c r="W25" s="154"/>
      <c r="X25" s="36">
        <f t="shared" si="10"/>
        <v>0</v>
      </c>
      <c r="Y25" s="154"/>
      <c r="Z25" s="36">
        <f t="shared" si="11"/>
        <v>0</v>
      </c>
      <c r="AA25" s="155"/>
      <c r="AB25" s="160">
        <f t="shared" si="12"/>
        <v>0</v>
      </c>
      <c r="AC25" s="162">
        <f t="shared" si="13"/>
        <v>0</v>
      </c>
    </row>
    <row r="26" spans="1:30">
      <c r="A26" s="31">
        <v>15</v>
      </c>
      <c r="B26" s="32" t="str">
        <f>'ORÇ. TOMADOR'!D144</f>
        <v>DIVERSOS</v>
      </c>
      <c r="C26" s="33">
        <f>'ORÇ. TOMADOR'!I144</f>
        <v>50906.45</v>
      </c>
      <c r="D26" s="34">
        <f t="shared" si="0"/>
        <v>7.3535696515463558E-2</v>
      </c>
      <c r="E26" s="35"/>
      <c r="F26" s="36">
        <f t="shared" si="1"/>
        <v>0</v>
      </c>
      <c r="G26" s="35"/>
      <c r="H26" s="36">
        <f t="shared" si="2"/>
        <v>0</v>
      </c>
      <c r="I26" s="35"/>
      <c r="J26" s="36">
        <f t="shared" si="3"/>
        <v>0</v>
      </c>
      <c r="K26" s="35"/>
      <c r="L26" s="36">
        <f t="shared" si="4"/>
        <v>0</v>
      </c>
      <c r="M26" s="35"/>
      <c r="N26" s="36">
        <f t="shared" si="5"/>
        <v>0</v>
      </c>
      <c r="O26" s="154"/>
      <c r="P26" s="36">
        <f t="shared" si="6"/>
        <v>0</v>
      </c>
      <c r="Q26" s="154"/>
      <c r="R26" s="36">
        <f t="shared" si="7"/>
        <v>0</v>
      </c>
      <c r="S26" s="154"/>
      <c r="T26" s="36">
        <f t="shared" si="8"/>
        <v>0</v>
      </c>
      <c r="U26" s="154"/>
      <c r="V26" s="36">
        <f t="shared" si="9"/>
        <v>0</v>
      </c>
      <c r="W26" s="154"/>
      <c r="X26" s="36">
        <f t="shared" si="10"/>
        <v>0</v>
      </c>
      <c r="Y26" s="154"/>
      <c r="Z26" s="36">
        <f t="shared" si="11"/>
        <v>0</v>
      </c>
      <c r="AA26" s="155"/>
      <c r="AB26" s="160">
        <f t="shared" si="12"/>
        <v>0</v>
      </c>
      <c r="AC26" s="162">
        <f t="shared" si="13"/>
        <v>0</v>
      </c>
    </row>
    <row r="27" spans="1:30" ht="15" thickBot="1">
      <c r="A27" s="38"/>
      <c r="B27" s="39"/>
      <c r="C27" s="40"/>
      <c r="D27" s="41">
        <f>SUM(D12:D26)</f>
        <v>1.0000000000000002</v>
      </c>
      <c r="AC27" s="163"/>
    </row>
    <row r="28" spans="1:30" ht="15" thickBot="1">
      <c r="A28" s="43" t="s">
        <v>61</v>
      </c>
      <c r="B28" s="44"/>
      <c r="C28" s="45">
        <f>SUM(C12:C27)</f>
        <v>692268.54999999981</v>
      </c>
      <c r="D28" s="46"/>
      <c r="E28" s="47"/>
      <c r="F28" s="48">
        <f>SUM(F12:F27)</f>
        <v>32397.945999999996</v>
      </c>
      <c r="G28" s="47"/>
      <c r="H28" s="48">
        <f>SUM(H12:H27)</f>
        <v>31914.323999999997</v>
      </c>
      <c r="I28" s="47"/>
      <c r="J28" s="48">
        <f>SUM(J12:J27)</f>
        <v>29271.106</v>
      </c>
      <c r="K28" s="47"/>
      <c r="L28" s="48">
        <f>SUM(L12:L27)</f>
        <v>31447.951999999997</v>
      </c>
      <c r="M28" s="47"/>
      <c r="N28" s="48">
        <f>SUM(N12:N27)</f>
        <v>30087.052</v>
      </c>
      <c r="O28" s="153"/>
      <c r="P28" s="48">
        <f>SUM(P12:P27)</f>
        <v>30087.052</v>
      </c>
      <c r="Q28" s="153"/>
      <c r="R28" s="48">
        <f>SUM(R12:R27)</f>
        <v>31171.536</v>
      </c>
      <c r="S28" s="153"/>
      <c r="T28" s="48">
        <f>SUM(T12:T27)</f>
        <v>31300.736999999997</v>
      </c>
      <c r="U28" s="153"/>
      <c r="V28" s="48">
        <f>SUM(V12:V27)</f>
        <v>10347.445</v>
      </c>
      <c r="W28" s="153"/>
      <c r="X28" s="48">
        <f>SUM(X12:X27)</f>
        <v>31798.68</v>
      </c>
      <c r="Y28" s="153"/>
      <c r="Z28" s="48">
        <f>SUM(Z12:Z27)</f>
        <v>33710.152000000002</v>
      </c>
      <c r="AA28" s="47"/>
      <c r="AB28" s="161">
        <f>SUM(AB12:AB27)</f>
        <v>33710.152000000002</v>
      </c>
      <c r="AC28" s="164"/>
    </row>
    <row r="29" spans="1:30" ht="15" thickBot="1"/>
    <row r="30" spans="1:30">
      <c r="A30" s="215" t="s">
        <v>0</v>
      </c>
      <c r="B30" s="218" t="s">
        <v>3</v>
      </c>
      <c r="C30" s="24"/>
      <c r="D30" s="25"/>
      <c r="E30" s="223" t="s">
        <v>51</v>
      </c>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156"/>
      <c r="AD30" s="227" t="s">
        <v>52</v>
      </c>
    </row>
    <row r="31" spans="1:30">
      <c r="A31" s="216"/>
      <c r="B31" s="219"/>
      <c r="C31" s="26" t="s">
        <v>53</v>
      </c>
      <c r="D31" s="27" t="s">
        <v>54</v>
      </c>
      <c r="E31" s="210" t="s">
        <v>506</v>
      </c>
      <c r="F31" s="211"/>
      <c r="G31" s="210" t="s">
        <v>507</v>
      </c>
      <c r="H31" s="211"/>
      <c r="I31" s="210" t="s">
        <v>508</v>
      </c>
      <c r="J31" s="211"/>
      <c r="K31" s="210" t="s">
        <v>509</v>
      </c>
      <c r="L31" s="211"/>
      <c r="M31" s="210" t="s">
        <v>510</v>
      </c>
      <c r="N31" s="211"/>
      <c r="O31" s="210" t="s">
        <v>511</v>
      </c>
      <c r="P31" s="211"/>
      <c r="Q31" s="210" t="s">
        <v>512</v>
      </c>
      <c r="R31" s="211"/>
      <c r="S31" s="210" t="s">
        <v>513</v>
      </c>
      <c r="T31" s="211"/>
      <c r="U31" s="210" t="s">
        <v>514</v>
      </c>
      <c r="V31" s="211"/>
      <c r="W31" s="210" t="s">
        <v>515</v>
      </c>
      <c r="X31" s="211"/>
      <c r="Y31" s="210" t="s">
        <v>516</v>
      </c>
      <c r="Z31" s="211"/>
      <c r="AA31" s="210" t="s">
        <v>517</v>
      </c>
      <c r="AB31" s="211"/>
      <c r="AC31" s="225" t="s">
        <v>59</v>
      </c>
      <c r="AD31" s="228"/>
    </row>
    <row r="32" spans="1:30" ht="15" thickBot="1">
      <c r="A32" s="217"/>
      <c r="B32" s="220"/>
      <c r="C32" s="26" t="s">
        <v>58</v>
      </c>
      <c r="D32" s="28" t="s">
        <v>59</v>
      </c>
      <c r="E32" s="29" t="s">
        <v>59</v>
      </c>
      <c r="F32" s="30" t="s">
        <v>60</v>
      </c>
      <c r="G32" s="29" t="s">
        <v>59</v>
      </c>
      <c r="H32" s="30" t="s">
        <v>60</v>
      </c>
      <c r="I32" s="29" t="s">
        <v>59</v>
      </c>
      <c r="J32" s="30" t="s">
        <v>60</v>
      </c>
      <c r="K32" s="29" t="s">
        <v>59</v>
      </c>
      <c r="L32" s="30" t="s">
        <v>60</v>
      </c>
      <c r="M32" s="29" t="s">
        <v>59</v>
      </c>
      <c r="N32" s="30" t="s">
        <v>60</v>
      </c>
      <c r="O32" s="152" t="s">
        <v>59</v>
      </c>
      <c r="P32" s="30" t="s">
        <v>60</v>
      </c>
      <c r="Q32" s="152" t="s">
        <v>59</v>
      </c>
      <c r="R32" s="30" t="s">
        <v>60</v>
      </c>
      <c r="S32" s="152" t="s">
        <v>59</v>
      </c>
      <c r="T32" s="30" t="s">
        <v>60</v>
      </c>
      <c r="U32" s="152" t="s">
        <v>59</v>
      </c>
      <c r="V32" s="30" t="s">
        <v>60</v>
      </c>
      <c r="W32" s="152" t="s">
        <v>59</v>
      </c>
      <c r="X32" s="30" t="s">
        <v>60</v>
      </c>
      <c r="Y32" s="152" t="s">
        <v>59</v>
      </c>
      <c r="Z32" s="30" t="s">
        <v>60</v>
      </c>
      <c r="AA32" s="29" t="s">
        <v>59</v>
      </c>
      <c r="AB32" s="30" t="s">
        <v>60</v>
      </c>
      <c r="AC32" s="226"/>
      <c r="AD32" s="229"/>
    </row>
    <row r="33" spans="1:30">
      <c r="A33" s="31">
        <v>1</v>
      </c>
      <c r="B33" s="32" t="str">
        <f>'ORÇ. TOMADOR'!D10</f>
        <v>SERVIÇOS PRELIMINÁRES</v>
      </c>
      <c r="C33" s="33">
        <f t="shared" ref="C33:C47" si="14">C12</f>
        <v>1784.93</v>
      </c>
      <c r="D33" s="34">
        <f>IF(C33=0,0,C33/C$28)</f>
        <v>2.5783780008495267E-3</v>
      </c>
      <c r="E33" s="35"/>
      <c r="F33" s="36">
        <f>E33*C33</f>
        <v>0</v>
      </c>
      <c r="G33" s="35"/>
      <c r="H33" s="36">
        <f>G33*C33</f>
        <v>0</v>
      </c>
      <c r="I33" s="35"/>
      <c r="J33" s="36">
        <f>I33*C33</f>
        <v>0</v>
      </c>
      <c r="K33" s="35"/>
      <c r="L33" s="36">
        <f>K33*C33</f>
        <v>0</v>
      </c>
      <c r="M33" s="35"/>
      <c r="N33" s="36">
        <f>M33*$C33</f>
        <v>0</v>
      </c>
      <c r="O33" s="154"/>
      <c r="P33" s="36">
        <f>O33*$C33</f>
        <v>0</v>
      </c>
      <c r="Q33" s="154"/>
      <c r="R33" s="36">
        <f>Q33*$C33</f>
        <v>0</v>
      </c>
      <c r="S33" s="154"/>
      <c r="T33" s="36">
        <f>S33*$C33</f>
        <v>0</v>
      </c>
      <c r="U33" s="154"/>
      <c r="V33" s="36">
        <f>U33*$C33</f>
        <v>0</v>
      </c>
      <c r="W33" s="154"/>
      <c r="X33" s="36">
        <f>W33*$C33</f>
        <v>0</v>
      </c>
      <c r="Y33" s="154"/>
      <c r="Z33" s="36">
        <f>Y33*$C33</f>
        <v>0</v>
      </c>
      <c r="AA33" s="155"/>
      <c r="AB33" s="36">
        <f>AA33*$C33</f>
        <v>0</v>
      </c>
      <c r="AC33" s="157">
        <f>AD33/C12</f>
        <v>1</v>
      </c>
      <c r="AD33" s="37">
        <f>F12+H12+J12+L12+N12+P12+R12+T12+V12+X12+Z12+AB12+F33+H33+J33+L33+N33+P33+R33+T33+V33+X33+Z33+AB33</f>
        <v>1784.93</v>
      </c>
    </row>
    <row r="34" spans="1:30">
      <c r="A34" s="31">
        <v>2</v>
      </c>
      <c r="B34" s="32" t="str">
        <f>'ORÇ. TOMADOR'!D12</f>
        <v>DEMOLIÇÃO E REMOÇÃO</v>
      </c>
      <c r="C34" s="33">
        <f t="shared" si="14"/>
        <v>28452.769999999997</v>
      </c>
      <c r="D34" s="34">
        <f t="shared" ref="D34:D39" si="15">IF(C34=0,0,C34/C$28)</f>
        <v>4.1100769347386941E-2</v>
      </c>
      <c r="E34" s="35"/>
      <c r="F34" s="36">
        <f t="shared" ref="F34:F47" si="16">E34*C34</f>
        <v>0</v>
      </c>
      <c r="G34" s="35"/>
      <c r="H34" s="36">
        <f t="shared" ref="H34:H47" si="17">G34*C34</f>
        <v>0</v>
      </c>
      <c r="I34" s="35"/>
      <c r="J34" s="36">
        <f t="shared" ref="J34:J47" si="18">I34*C34</f>
        <v>0</v>
      </c>
      <c r="K34" s="35"/>
      <c r="L34" s="36">
        <f t="shared" ref="L34:L47" si="19">K34*C34</f>
        <v>0</v>
      </c>
      <c r="M34" s="35"/>
      <c r="N34" s="36">
        <f t="shared" ref="N34:N47" si="20">M34*$C34</f>
        <v>0</v>
      </c>
      <c r="O34" s="154"/>
      <c r="P34" s="36">
        <f t="shared" ref="P34:P47" si="21">O34*$C34</f>
        <v>0</v>
      </c>
      <c r="Q34" s="154"/>
      <c r="R34" s="36">
        <f t="shared" ref="R34:R47" si="22">Q34*$C34</f>
        <v>0</v>
      </c>
      <c r="S34" s="154"/>
      <c r="T34" s="36">
        <f t="shared" ref="T34:T47" si="23">S34*$C34</f>
        <v>0</v>
      </c>
      <c r="U34" s="154"/>
      <c r="V34" s="36">
        <f t="shared" ref="V34:V47" si="24">U34*$C34</f>
        <v>0</v>
      </c>
      <c r="W34" s="154"/>
      <c r="X34" s="36">
        <f t="shared" ref="X34:X47" si="25">W34*$C34</f>
        <v>0</v>
      </c>
      <c r="Y34" s="154"/>
      <c r="Z34" s="36">
        <f t="shared" ref="Z34:Z47" si="26">Y34*$C34</f>
        <v>0</v>
      </c>
      <c r="AA34" s="155"/>
      <c r="AB34" s="36">
        <f t="shared" ref="AB34:AB47" si="27">AA34*$C34</f>
        <v>0</v>
      </c>
      <c r="AC34" s="157">
        <f t="shared" ref="AC34:AC47" si="28">AD34/C13</f>
        <v>0.99999999999999989</v>
      </c>
      <c r="AD34" s="37">
        <f t="shared" ref="AD34:AD47" si="29">F13+H13+J13+L13+N13+P13+R13+T13+V13+X13+Z13+AB13+F34+H34+J34+L34+N34+P34+R34+T34+V34+X34+Z34+AB34</f>
        <v>28452.769999999993</v>
      </c>
    </row>
    <row r="35" spans="1:30">
      <c r="A35" s="31">
        <v>3</v>
      </c>
      <c r="B35" s="32" t="str">
        <f>'ORÇ. TOMADOR'!D24</f>
        <v>MOVIMENTAÇÃO DE TERRA</v>
      </c>
      <c r="C35" s="33">
        <f t="shared" si="14"/>
        <v>15280.11</v>
      </c>
      <c r="D35" s="34">
        <f t="shared" si="15"/>
        <v>2.2072517955640199E-2</v>
      </c>
      <c r="E35" s="35"/>
      <c r="F35" s="36">
        <f t="shared" si="16"/>
        <v>0</v>
      </c>
      <c r="G35" s="35"/>
      <c r="H35" s="36">
        <f t="shared" si="17"/>
        <v>0</v>
      </c>
      <c r="I35" s="35"/>
      <c r="J35" s="36">
        <f t="shared" si="18"/>
        <v>0</v>
      </c>
      <c r="K35" s="35"/>
      <c r="L35" s="36">
        <f t="shared" si="19"/>
        <v>0</v>
      </c>
      <c r="M35" s="35"/>
      <c r="N35" s="36">
        <f t="shared" si="20"/>
        <v>0</v>
      </c>
      <c r="O35" s="154"/>
      <c r="P35" s="36">
        <f t="shared" si="21"/>
        <v>0</v>
      </c>
      <c r="Q35" s="154"/>
      <c r="R35" s="36">
        <f t="shared" si="22"/>
        <v>0</v>
      </c>
      <c r="S35" s="154"/>
      <c r="T35" s="36">
        <f t="shared" si="23"/>
        <v>0</v>
      </c>
      <c r="U35" s="154"/>
      <c r="V35" s="36">
        <f t="shared" si="24"/>
        <v>0</v>
      </c>
      <c r="W35" s="154"/>
      <c r="X35" s="36">
        <f t="shared" si="25"/>
        <v>0</v>
      </c>
      <c r="Y35" s="154"/>
      <c r="Z35" s="36">
        <f t="shared" si="26"/>
        <v>0</v>
      </c>
      <c r="AA35" s="155"/>
      <c r="AB35" s="36">
        <f t="shared" si="27"/>
        <v>0</v>
      </c>
      <c r="AC35" s="157">
        <f t="shared" si="28"/>
        <v>1</v>
      </c>
      <c r="AD35" s="37">
        <f t="shared" si="29"/>
        <v>15280.11</v>
      </c>
    </row>
    <row r="36" spans="1:30">
      <c r="A36" s="31">
        <v>4</v>
      </c>
      <c r="B36" s="32" t="str">
        <f>'ORÇ. TOMADOR'!D29</f>
        <v>FUNDAÇÕES</v>
      </c>
      <c r="C36" s="33">
        <f t="shared" si="14"/>
        <v>37588.92</v>
      </c>
      <c r="D36" s="34">
        <f t="shared" si="15"/>
        <v>5.4298176625241765E-2</v>
      </c>
      <c r="E36" s="35"/>
      <c r="F36" s="36">
        <f t="shared" si="16"/>
        <v>0</v>
      </c>
      <c r="G36" s="35"/>
      <c r="H36" s="36">
        <f t="shared" si="17"/>
        <v>0</v>
      </c>
      <c r="I36" s="35"/>
      <c r="J36" s="36">
        <f t="shared" si="18"/>
        <v>0</v>
      </c>
      <c r="K36" s="35"/>
      <c r="L36" s="36">
        <f t="shared" si="19"/>
        <v>0</v>
      </c>
      <c r="M36" s="35"/>
      <c r="N36" s="36">
        <f t="shared" si="20"/>
        <v>0</v>
      </c>
      <c r="O36" s="154"/>
      <c r="P36" s="36">
        <f t="shared" si="21"/>
        <v>0</v>
      </c>
      <c r="Q36" s="154"/>
      <c r="R36" s="36">
        <f t="shared" si="22"/>
        <v>0</v>
      </c>
      <c r="S36" s="154"/>
      <c r="T36" s="36">
        <f t="shared" si="23"/>
        <v>0</v>
      </c>
      <c r="U36" s="154"/>
      <c r="V36" s="36">
        <f t="shared" si="24"/>
        <v>0</v>
      </c>
      <c r="W36" s="154"/>
      <c r="X36" s="36">
        <f t="shared" si="25"/>
        <v>0</v>
      </c>
      <c r="Y36" s="154"/>
      <c r="Z36" s="36">
        <f t="shared" si="26"/>
        <v>0</v>
      </c>
      <c r="AA36" s="155"/>
      <c r="AB36" s="36">
        <f t="shared" si="27"/>
        <v>0</v>
      </c>
      <c r="AC36" s="157">
        <f t="shared" si="28"/>
        <v>1</v>
      </c>
      <c r="AD36" s="37">
        <f t="shared" si="29"/>
        <v>37588.92</v>
      </c>
    </row>
    <row r="37" spans="1:30">
      <c r="A37" s="31">
        <v>5</v>
      </c>
      <c r="B37" s="32" t="str">
        <f>'ORÇ. TOMADOR'!D43</f>
        <v>SUPERESTRUTURA</v>
      </c>
      <c r="C37" s="33">
        <f t="shared" si="14"/>
        <v>104766.45999999998</v>
      </c>
      <c r="D37" s="34">
        <f t="shared" si="15"/>
        <v>0.15133788758712208</v>
      </c>
      <c r="E37" s="35"/>
      <c r="F37" s="36">
        <f t="shared" si="16"/>
        <v>0</v>
      </c>
      <c r="G37" s="35"/>
      <c r="H37" s="36">
        <f t="shared" si="17"/>
        <v>0</v>
      </c>
      <c r="I37" s="35"/>
      <c r="J37" s="36">
        <f t="shared" si="18"/>
        <v>0</v>
      </c>
      <c r="K37" s="35"/>
      <c r="L37" s="36">
        <f t="shared" si="19"/>
        <v>0</v>
      </c>
      <c r="M37" s="35"/>
      <c r="N37" s="36">
        <f t="shared" si="20"/>
        <v>0</v>
      </c>
      <c r="O37" s="154"/>
      <c r="P37" s="36">
        <f t="shared" si="21"/>
        <v>0</v>
      </c>
      <c r="Q37" s="154"/>
      <c r="R37" s="36">
        <f t="shared" si="22"/>
        <v>0</v>
      </c>
      <c r="S37" s="154"/>
      <c r="T37" s="36">
        <f t="shared" si="23"/>
        <v>0</v>
      </c>
      <c r="U37" s="154"/>
      <c r="V37" s="36">
        <f t="shared" si="24"/>
        <v>0</v>
      </c>
      <c r="W37" s="154"/>
      <c r="X37" s="36">
        <f t="shared" si="25"/>
        <v>0</v>
      </c>
      <c r="Y37" s="154"/>
      <c r="Z37" s="36">
        <f t="shared" si="26"/>
        <v>0</v>
      </c>
      <c r="AA37" s="155"/>
      <c r="AB37" s="36">
        <f t="shared" si="27"/>
        <v>0</v>
      </c>
      <c r="AC37" s="157">
        <f t="shared" si="28"/>
        <v>1.0000000000000002</v>
      </c>
      <c r="AD37" s="37">
        <f t="shared" si="29"/>
        <v>104766.45999999999</v>
      </c>
    </row>
    <row r="38" spans="1:30">
      <c r="A38" s="31">
        <v>6</v>
      </c>
      <c r="B38" s="32" t="str">
        <f>'ORÇ. TOMADOR'!D62</f>
        <v xml:space="preserve">PAREDES E PAINEIS </v>
      </c>
      <c r="C38" s="33">
        <f t="shared" si="14"/>
        <v>41389.78</v>
      </c>
      <c r="D38" s="34">
        <f t="shared" si="15"/>
        <v>5.9788618159816752E-2</v>
      </c>
      <c r="E38" s="35"/>
      <c r="F38" s="36">
        <f t="shared" si="16"/>
        <v>0</v>
      </c>
      <c r="G38" s="35"/>
      <c r="H38" s="36">
        <f t="shared" si="17"/>
        <v>0</v>
      </c>
      <c r="I38" s="35"/>
      <c r="J38" s="36">
        <f t="shared" si="18"/>
        <v>0</v>
      </c>
      <c r="K38" s="35"/>
      <c r="L38" s="36">
        <f t="shared" si="19"/>
        <v>0</v>
      </c>
      <c r="M38" s="35"/>
      <c r="N38" s="36">
        <f t="shared" si="20"/>
        <v>0</v>
      </c>
      <c r="O38" s="154"/>
      <c r="P38" s="36">
        <f t="shared" si="21"/>
        <v>0</v>
      </c>
      <c r="Q38" s="154"/>
      <c r="R38" s="36">
        <f t="shared" si="22"/>
        <v>0</v>
      </c>
      <c r="S38" s="154"/>
      <c r="T38" s="36">
        <f t="shared" si="23"/>
        <v>0</v>
      </c>
      <c r="U38" s="154"/>
      <c r="V38" s="36">
        <f t="shared" si="24"/>
        <v>0</v>
      </c>
      <c r="W38" s="154"/>
      <c r="X38" s="36">
        <f t="shared" si="25"/>
        <v>0</v>
      </c>
      <c r="Y38" s="154"/>
      <c r="Z38" s="36">
        <f t="shared" si="26"/>
        <v>0</v>
      </c>
      <c r="AA38" s="155"/>
      <c r="AB38" s="36">
        <f t="shared" si="27"/>
        <v>0</v>
      </c>
      <c r="AC38" s="157">
        <f t="shared" si="28"/>
        <v>1</v>
      </c>
      <c r="AD38" s="37">
        <f t="shared" si="29"/>
        <v>41389.78</v>
      </c>
    </row>
    <row r="39" spans="1:30">
      <c r="A39" s="31">
        <v>7</v>
      </c>
      <c r="B39" s="32" t="str">
        <f>'ORÇ. TOMADOR'!D69</f>
        <v>COBERTURA</v>
      </c>
      <c r="C39" s="33">
        <f t="shared" si="14"/>
        <v>31798.68</v>
      </c>
      <c r="D39" s="34">
        <f t="shared" si="15"/>
        <v>4.5934023725330307E-2</v>
      </c>
      <c r="E39" s="35"/>
      <c r="F39" s="36">
        <f t="shared" si="16"/>
        <v>0</v>
      </c>
      <c r="G39" s="35"/>
      <c r="H39" s="36">
        <f t="shared" si="17"/>
        <v>0</v>
      </c>
      <c r="I39" s="35"/>
      <c r="J39" s="36">
        <f t="shared" si="18"/>
        <v>0</v>
      </c>
      <c r="K39" s="35"/>
      <c r="L39" s="36">
        <f t="shared" si="19"/>
        <v>0</v>
      </c>
      <c r="M39" s="35"/>
      <c r="N39" s="36">
        <f t="shared" si="20"/>
        <v>0</v>
      </c>
      <c r="O39" s="154"/>
      <c r="P39" s="36">
        <f t="shared" si="21"/>
        <v>0</v>
      </c>
      <c r="Q39" s="154"/>
      <c r="R39" s="36">
        <f t="shared" si="22"/>
        <v>0</v>
      </c>
      <c r="S39" s="154"/>
      <c r="T39" s="36">
        <f t="shared" si="23"/>
        <v>0</v>
      </c>
      <c r="U39" s="154"/>
      <c r="V39" s="36">
        <f t="shared" si="24"/>
        <v>0</v>
      </c>
      <c r="W39" s="154"/>
      <c r="X39" s="36">
        <f t="shared" si="25"/>
        <v>0</v>
      </c>
      <c r="Y39" s="154"/>
      <c r="Z39" s="36">
        <f t="shared" si="26"/>
        <v>0</v>
      </c>
      <c r="AA39" s="155"/>
      <c r="AB39" s="36">
        <f t="shared" si="27"/>
        <v>0</v>
      </c>
      <c r="AC39" s="157">
        <f t="shared" si="28"/>
        <v>1</v>
      </c>
      <c r="AD39" s="37">
        <f t="shared" si="29"/>
        <v>31798.68</v>
      </c>
    </row>
    <row r="40" spans="1:30" ht="29">
      <c r="A40" s="31">
        <v>8</v>
      </c>
      <c r="B40" s="32" t="str">
        <f>'ORÇ. TOMADOR'!D77</f>
        <v>INSTALAÇÕES HIDROSSANITÁRIAS</v>
      </c>
      <c r="C40" s="33">
        <f t="shared" si="14"/>
        <v>10494.66</v>
      </c>
      <c r="D40" s="34">
        <f>IF(C40=0,0,C40/C$28)</f>
        <v>1.515981045217207E-2</v>
      </c>
      <c r="E40" s="35"/>
      <c r="F40" s="36">
        <f t="shared" si="16"/>
        <v>0</v>
      </c>
      <c r="G40" s="35"/>
      <c r="H40" s="36">
        <f t="shared" si="17"/>
        <v>0</v>
      </c>
      <c r="I40" s="35"/>
      <c r="J40" s="36">
        <f t="shared" si="18"/>
        <v>0</v>
      </c>
      <c r="K40" s="35"/>
      <c r="L40" s="36">
        <f t="shared" si="19"/>
        <v>0</v>
      </c>
      <c r="M40" s="35"/>
      <c r="N40" s="36">
        <f t="shared" si="20"/>
        <v>0</v>
      </c>
      <c r="O40" s="154"/>
      <c r="P40" s="36">
        <f t="shared" si="21"/>
        <v>0</v>
      </c>
      <c r="Q40" s="154"/>
      <c r="R40" s="36">
        <f t="shared" si="22"/>
        <v>0</v>
      </c>
      <c r="S40" s="154"/>
      <c r="T40" s="36">
        <f t="shared" si="23"/>
        <v>0</v>
      </c>
      <c r="U40" s="154"/>
      <c r="V40" s="36">
        <f t="shared" si="24"/>
        <v>0</v>
      </c>
      <c r="W40" s="154"/>
      <c r="X40" s="36">
        <f t="shared" si="25"/>
        <v>0</v>
      </c>
      <c r="Y40" s="154"/>
      <c r="Z40" s="36">
        <f t="shared" si="26"/>
        <v>0</v>
      </c>
      <c r="AA40" s="155"/>
      <c r="AB40" s="36">
        <f t="shared" si="27"/>
        <v>0</v>
      </c>
      <c r="AC40" s="157">
        <f t="shared" si="28"/>
        <v>1</v>
      </c>
      <c r="AD40" s="37">
        <f t="shared" si="29"/>
        <v>10494.66</v>
      </c>
    </row>
    <row r="41" spans="1:30">
      <c r="A41" s="31">
        <v>9</v>
      </c>
      <c r="B41" s="32" t="str">
        <f>'ORÇ. TOMADOR'!D87</f>
        <v>INSTALAÇÕES ELÉTRICAS</v>
      </c>
      <c r="C41" s="33">
        <f t="shared" si="14"/>
        <v>18267.520000000004</v>
      </c>
      <c r="D41" s="34">
        <f t="shared" ref="D41:D47" si="30">IF(C41=0,0,C41/C$28)</f>
        <v>2.6387909720873508E-2</v>
      </c>
      <c r="E41" s="35"/>
      <c r="F41" s="36">
        <f t="shared" si="16"/>
        <v>0</v>
      </c>
      <c r="G41" s="35"/>
      <c r="H41" s="36">
        <f t="shared" si="17"/>
        <v>0</v>
      </c>
      <c r="I41" s="35"/>
      <c r="J41" s="36">
        <f t="shared" si="18"/>
        <v>0</v>
      </c>
      <c r="K41" s="35"/>
      <c r="L41" s="36">
        <f t="shared" si="19"/>
        <v>0</v>
      </c>
      <c r="M41" s="35"/>
      <c r="N41" s="36">
        <f t="shared" si="20"/>
        <v>0</v>
      </c>
      <c r="O41" s="154"/>
      <c r="P41" s="36">
        <f t="shared" si="21"/>
        <v>0</v>
      </c>
      <c r="Q41" s="154"/>
      <c r="R41" s="36">
        <f t="shared" si="22"/>
        <v>0</v>
      </c>
      <c r="S41" s="154"/>
      <c r="T41" s="36">
        <f t="shared" si="23"/>
        <v>0</v>
      </c>
      <c r="U41" s="154"/>
      <c r="V41" s="36">
        <f t="shared" si="24"/>
        <v>0</v>
      </c>
      <c r="W41" s="154"/>
      <c r="X41" s="36">
        <f t="shared" si="25"/>
        <v>0</v>
      </c>
      <c r="Y41" s="154"/>
      <c r="Z41" s="36">
        <f t="shared" si="26"/>
        <v>0</v>
      </c>
      <c r="AA41" s="155"/>
      <c r="AB41" s="36">
        <f t="shared" si="27"/>
        <v>0</v>
      </c>
      <c r="AC41" s="157">
        <f t="shared" si="28"/>
        <v>1</v>
      </c>
      <c r="AD41" s="37">
        <f t="shared" si="29"/>
        <v>18267.520000000004</v>
      </c>
    </row>
    <row r="42" spans="1:30" ht="29">
      <c r="A42" s="31">
        <v>10</v>
      </c>
      <c r="B42" s="32" t="str">
        <f>'ORÇ. TOMADOR'!D93</f>
        <v>REVESTIMENTOS DE PAREDES E TETO</v>
      </c>
      <c r="C42" s="33">
        <f t="shared" si="14"/>
        <v>96314.72</v>
      </c>
      <c r="D42" s="34">
        <f t="shared" si="30"/>
        <v>0.13912912842855568</v>
      </c>
      <c r="E42" s="35">
        <v>0.3</v>
      </c>
      <c r="F42" s="36">
        <f t="shared" si="16"/>
        <v>28894.416000000001</v>
      </c>
      <c r="G42" s="35"/>
      <c r="H42" s="36">
        <f t="shared" si="17"/>
        <v>0</v>
      </c>
      <c r="I42" s="35"/>
      <c r="J42" s="36">
        <f t="shared" si="18"/>
        <v>0</v>
      </c>
      <c r="K42" s="35"/>
      <c r="L42" s="36">
        <f t="shared" si="19"/>
        <v>0</v>
      </c>
      <c r="M42" s="35"/>
      <c r="N42" s="36">
        <f t="shared" si="20"/>
        <v>0</v>
      </c>
      <c r="O42" s="154"/>
      <c r="P42" s="36">
        <f t="shared" si="21"/>
        <v>0</v>
      </c>
      <c r="Q42" s="154"/>
      <c r="R42" s="36">
        <f t="shared" si="22"/>
        <v>0</v>
      </c>
      <c r="S42" s="154"/>
      <c r="T42" s="36">
        <f t="shared" si="23"/>
        <v>0</v>
      </c>
      <c r="U42" s="154"/>
      <c r="V42" s="36">
        <f t="shared" si="24"/>
        <v>0</v>
      </c>
      <c r="W42" s="154"/>
      <c r="X42" s="36">
        <f t="shared" si="25"/>
        <v>0</v>
      </c>
      <c r="Y42" s="154"/>
      <c r="Z42" s="36">
        <f t="shared" si="26"/>
        <v>0</v>
      </c>
      <c r="AA42" s="155"/>
      <c r="AB42" s="36">
        <f t="shared" si="27"/>
        <v>0</v>
      </c>
      <c r="AC42" s="157">
        <f t="shared" si="28"/>
        <v>1</v>
      </c>
      <c r="AD42" s="37">
        <f t="shared" si="29"/>
        <v>96314.72</v>
      </c>
    </row>
    <row r="43" spans="1:30">
      <c r="A43" s="31">
        <v>11</v>
      </c>
      <c r="B43" s="32" t="str">
        <f>'ORÇ. TOMADOR'!D99</f>
        <v>ESQUADRIAS</v>
      </c>
      <c r="C43" s="33">
        <f t="shared" si="14"/>
        <v>77579.34</v>
      </c>
      <c r="D43" s="34">
        <f t="shared" si="30"/>
        <v>0.11206538271888852</v>
      </c>
      <c r="E43" s="35"/>
      <c r="F43" s="36">
        <f t="shared" si="16"/>
        <v>0</v>
      </c>
      <c r="G43" s="35"/>
      <c r="H43" s="36">
        <f t="shared" si="17"/>
        <v>0</v>
      </c>
      <c r="I43" s="35">
        <v>0.4</v>
      </c>
      <c r="J43" s="36">
        <f t="shared" si="18"/>
        <v>31031.736000000001</v>
      </c>
      <c r="K43" s="35">
        <v>0.4</v>
      </c>
      <c r="L43" s="36">
        <f t="shared" si="19"/>
        <v>31031.736000000001</v>
      </c>
      <c r="M43" s="35">
        <v>0.2</v>
      </c>
      <c r="N43" s="36">
        <f t="shared" si="20"/>
        <v>15515.868</v>
      </c>
      <c r="O43" s="154"/>
      <c r="P43" s="36">
        <f t="shared" si="21"/>
        <v>0</v>
      </c>
      <c r="Q43" s="154"/>
      <c r="R43" s="36">
        <f t="shared" si="22"/>
        <v>0</v>
      </c>
      <c r="S43" s="154"/>
      <c r="T43" s="36">
        <f t="shared" si="23"/>
        <v>0</v>
      </c>
      <c r="U43" s="154"/>
      <c r="V43" s="36">
        <f t="shared" si="24"/>
        <v>0</v>
      </c>
      <c r="W43" s="154"/>
      <c r="X43" s="36">
        <f t="shared" si="25"/>
        <v>0</v>
      </c>
      <c r="Y43" s="154"/>
      <c r="Z43" s="36">
        <f t="shared" si="26"/>
        <v>0</v>
      </c>
      <c r="AA43" s="155"/>
      <c r="AB43" s="36">
        <f t="shared" si="27"/>
        <v>0</v>
      </c>
      <c r="AC43" s="157">
        <f t="shared" si="28"/>
        <v>1</v>
      </c>
      <c r="AD43" s="37">
        <f t="shared" si="29"/>
        <v>77579.34</v>
      </c>
    </row>
    <row r="44" spans="1:30">
      <c r="A44" s="31">
        <v>12</v>
      </c>
      <c r="B44" s="32" t="str">
        <f>'ORÇ. TOMADOR'!D104</f>
        <v xml:space="preserve">PISO, RODAPÉS E PEITORIS </v>
      </c>
      <c r="C44" s="33">
        <f t="shared" si="14"/>
        <v>100397.31000000001</v>
      </c>
      <c r="D44" s="34">
        <f t="shared" si="30"/>
        <v>0.14502653630588885</v>
      </c>
      <c r="E44" s="35"/>
      <c r="F44" s="36">
        <f t="shared" si="16"/>
        <v>0</v>
      </c>
      <c r="G44" s="35"/>
      <c r="H44" s="36">
        <f t="shared" si="17"/>
        <v>0</v>
      </c>
      <c r="I44" s="35"/>
      <c r="J44" s="36">
        <f t="shared" si="18"/>
        <v>0</v>
      </c>
      <c r="K44" s="35"/>
      <c r="L44" s="36">
        <f t="shared" si="19"/>
        <v>0</v>
      </c>
      <c r="M44" s="35">
        <v>0.15</v>
      </c>
      <c r="N44" s="36">
        <f t="shared" si="20"/>
        <v>15059.596500000001</v>
      </c>
      <c r="O44" s="154">
        <v>0.3</v>
      </c>
      <c r="P44" s="36">
        <f t="shared" si="21"/>
        <v>30119.193000000003</v>
      </c>
      <c r="Q44" s="154">
        <v>0.3</v>
      </c>
      <c r="R44" s="36">
        <f t="shared" si="22"/>
        <v>30119.193000000003</v>
      </c>
      <c r="S44" s="154">
        <v>0.25</v>
      </c>
      <c r="T44" s="36">
        <f t="shared" si="23"/>
        <v>25099.327500000003</v>
      </c>
      <c r="U44" s="154"/>
      <c r="V44" s="36">
        <f t="shared" si="24"/>
        <v>0</v>
      </c>
      <c r="W44" s="154"/>
      <c r="X44" s="36">
        <f t="shared" si="25"/>
        <v>0</v>
      </c>
      <c r="Y44" s="154"/>
      <c r="Z44" s="36">
        <f t="shared" si="26"/>
        <v>0</v>
      </c>
      <c r="AA44" s="155"/>
      <c r="AB44" s="36">
        <f t="shared" si="27"/>
        <v>0</v>
      </c>
      <c r="AC44" s="157">
        <f t="shared" si="28"/>
        <v>1</v>
      </c>
      <c r="AD44" s="37">
        <f t="shared" si="29"/>
        <v>100397.31000000001</v>
      </c>
    </row>
    <row r="45" spans="1:30">
      <c r="A45" s="31">
        <v>13</v>
      </c>
      <c r="B45" s="32" t="str">
        <f>'ORÇ. TOMADOR'!D112</f>
        <v>BANCADAS, LOUÇAS E METAIS</v>
      </c>
      <c r="C45" s="33">
        <f t="shared" si="14"/>
        <v>24800.07</v>
      </c>
      <c r="D45" s="34">
        <f t="shared" si="30"/>
        <v>3.5824348802209791E-2</v>
      </c>
      <c r="E45" s="35"/>
      <c r="F45" s="36">
        <f t="shared" si="16"/>
        <v>0</v>
      </c>
      <c r="G45" s="35"/>
      <c r="H45" s="36">
        <f t="shared" si="17"/>
        <v>0</v>
      </c>
      <c r="I45" s="35"/>
      <c r="J45" s="36">
        <f t="shared" si="18"/>
        <v>0</v>
      </c>
      <c r="K45" s="35"/>
      <c r="L45" s="36">
        <f t="shared" si="19"/>
        <v>0</v>
      </c>
      <c r="M45" s="35"/>
      <c r="N45" s="36">
        <f t="shared" si="20"/>
        <v>0</v>
      </c>
      <c r="O45" s="154"/>
      <c r="P45" s="36">
        <f t="shared" si="21"/>
        <v>0</v>
      </c>
      <c r="Q45" s="154"/>
      <c r="R45" s="36">
        <f t="shared" si="22"/>
        <v>0</v>
      </c>
      <c r="S45" s="154">
        <v>0.3</v>
      </c>
      <c r="T45" s="36">
        <f t="shared" si="23"/>
        <v>7440.0209999999997</v>
      </c>
      <c r="U45" s="154">
        <v>0.7</v>
      </c>
      <c r="V45" s="36">
        <f t="shared" si="24"/>
        <v>17360.048999999999</v>
      </c>
      <c r="W45" s="154"/>
      <c r="X45" s="36">
        <f t="shared" si="25"/>
        <v>0</v>
      </c>
      <c r="Y45" s="154"/>
      <c r="Z45" s="36">
        <f t="shared" si="26"/>
        <v>0</v>
      </c>
      <c r="AA45" s="155"/>
      <c r="AB45" s="36">
        <f t="shared" si="27"/>
        <v>0</v>
      </c>
      <c r="AC45" s="157">
        <f t="shared" si="28"/>
        <v>1</v>
      </c>
      <c r="AD45" s="37">
        <f t="shared" si="29"/>
        <v>24800.07</v>
      </c>
    </row>
    <row r="46" spans="1:30">
      <c r="A46" s="31">
        <v>14</v>
      </c>
      <c r="B46" s="32" t="str">
        <f>'ORÇ. TOMADOR'!D136</f>
        <v>PINTURA</v>
      </c>
      <c r="C46" s="33">
        <f t="shared" si="14"/>
        <v>52446.829999999994</v>
      </c>
      <c r="D46" s="34">
        <f t="shared" si="30"/>
        <v>7.5760815654560665E-2</v>
      </c>
      <c r="E46" s="35"/>
      <c r="F46" s="36">
        <f t="shared" si="16"/>
        <v>0</v>
      </c>
      <c r="G46" s="35"/>
      <c r="H46" s="36">
        <f t="shared" si="17"/>
        <v>0</v>
      </c>
      <c r="I46" s="35"/>
      <c r="J46" s="36">
        <f t="shared" si="18"/>
        <v>0</v>
      </c>
      <c r="K46" s="35"/>
      <c r="L46" s="36">
        <f t="shared" si="19"/>
        <v>0</v>
      </c>
      <c r="M46" s="35"/>
      <c r="N46" s="36">
        <f t="shared" si="20"/>
        <v>0</v>
      </c>
      <c r="O46" s="154"/>
      <c r="P46" s="36">
        <f t="shared" si="21"/>
        <v>0</v>
      </c>
      <c r="Q46" s="154"/>
      <c r="R46" s="36">
        <f t="shared" si="22"/>
        <v>0</v>
      </c>
      <c r="S46" s="154"/>
      <c r="T46" s="36">
        <f t="shared" si="23"/>
        <v>0</v>
      </c>
      <c r="U46" s="154"/>
      <c r="V46" s="36">
        <f t="shared" si="24"/>
        <v>0</v>
      </c>
      <c r="W46" s="154">
        <v>0.4</v>
      </c>
      <c r="X46" s="36">
        <f t="shared" si="25"/>
        <v>20978.732</v>
      </c>
      <c r="Y46" s="154">
        <v>0.3</v>
      </c>
      <c r="Z46" s="36">
        <f t="shared" si="26"/>
        <v>15734.048999999997</v>
      </c>
      <c r="AA46" s="155">
        <v>0.3</v>
      </c>
      <c r="AB46" s="36">
        <f t="shared" si="27"/>
        <v>15734.048999999997</v>
      </c>
      <c r="AC46" s="157">
        <f t="shared" si="28"/>
        <v>1</v>
      </c>
      <c r="AD46" s="37">
        <f t="shared" si="29"/>
        <v>52446.829999999994</v>
      </c>
    </row>
    <row r="47" spans="1:30">
      <c r="A47" s="31">
        <v>15</v>
      </c>
      <c r="B47" s="32" t="str">
        <f>'ORÇ. TOMADOR'!D144</f>
        <v>DIVERSOS</v>
      </c>
      <c r="C47" s="33">
        <f t="shared" si="14"/>
        <v>50906.45</v>
      </c>
      <c r="D47" s="34">
        <f t="shared" si="30"/>
        <v>7.3535696515463558E-2</v>
      </c>
      <c r="E47" s="35"/>
      <c r="F47" s="36">
        <f t="shared" si="16"/>
        <v>0</v>
      </c>
      <c r="G47" s="35"/>
      <c r="H47" s="36">
        <f t="shared" si="17"/>
        <v>0</v>
      </c>
      <c r="I47" s="35"/>
      <c r="J47" s="36">
        <f t="shared" si="18"/>
        <v>0</v>
      </c>
      <c r="K47" s="35"/>
      <c r="L47" s="36">
        <f t="shared" si="19"/>
        <v>0</v>
      </c>
      <c r="M47" s="35"/>
      <c r="N47" s="36">
        <f t="shared" si="20"/>
        <v>0</v>
      </c>
      <c r="O47" s="154"/>
      <c r="P47" s="36">
        <f t="shared" si="21"/>
        <v>0</v>
      </c>
      <c r="Q47" s="154"/>
      <c r="R47" s="36">
        <f t="shared" si="22"/>
        <v>0</v>
      </c>
      <c r="S47" s="154"/>
      <c r="T47" s="36">
        <f t="shared" si="23"/>
        <v>0</v>
      </c>
      <c r="U47" s="154">
        <v>0.3</v>
      </c>
      <c r="V47" s="36">
        <f t="shared" si="24"/>
        <v>15271.934999999998</v>
      </c>
      <c r="W47" s="154">
        <v>0.2</v>
      </c>
      <c r="X47" s="36">
        <f t="shared" si="25"/>
        <v>10181.290000000001</v>
      </c>
      <c r="Y47" s="154">
        <v>0.3</v>
      </c>
      <c r="Z47" s="36">
        <f t="shared" si="26"/>
        <v>15271.934999999998</v>
      </c>
      <c r="AA47" s="155">
        <v>0.2</v>
      </c>
      <c r="AB47" s="36">
        <f t="shared" si="27"/>
        <v>10181.290000000001</v>
      </c>
      <c r="AC47" s="157">
        <f t="shared" si="28"/>
        <v>1</v>
      </c>
      <c r="AD47" s="37">
        <f t="shared" si="29"/>
        <v>50906.45</v>
      </c>
    </row>
    <row r="48" spans="1:30" ht="15" thickBot="1">
      <c r="A48" s="38"/>
      <c r="B48" s="39"/>
      <c r="C48" s="40"/>
      <c r="D48" s="41">
        <f>SUM(D33:D47)</f>
        <v>1.0000000000000002</v>
      </c>
      <c r="AD48" s="42"/>
    </row>
    <row r="49" spans="1:30" ht="15" thickBot="1">
      <c r="A49" s="43" t="s">
        <v>61</v>
      </c>
      <c r="B49" s="44"/>
      <c r="C49" s="45">
        <f>SUM(C33:C48)</f>
        <v>692268.54999999981</v>
      </c>
      <c r="D49" s="46"/>
      <c r="E49" s="47"/>
      <c r="F49" s="48">
        <f>SUM(F33:F48)</f>
        <v>28894.416000000001</v>
      </c>
      <c r="G49" s="47"/>
      <c r="H49" s="48">
        <f>SUM(H33:H48)</f>
        <v>0</v>
      </c>
      <c r="I49" s="47"/>
      <c r="J49" s="48">
        <f>SUM(J33:J48)</f>
        <v>31031.736000000001</v>
      </c>
      <c r="K49" s="47"/>
      <c r="L49" s="48">
        <f>SUM(L33:L48)</f>
        <v>31031.736000000001</v>
      </c>
      <c r="M49" s="47"/>
      <c r="N49" s="48">
        <f>SUM(N33:N48)</f>
        <v>30575.464500000002</v>
      </c>
      <c r="O49" s="153"/>
      <c r="P49" s="48">
        <f>SUM(P33:P48)</f>
        <v>30119.193000000003</v>
      </c>
      <c r="Q49" s="153"/>
      <c r="R49" s="48">
        <f>SUM(R33:R48)</f>
        <v>30119.193000000003</v>
      </c>
      <c r="S49" s="153"/>
      <c r="T49" s="48">
        <f>SUM(T33:T48)</f>
        <v>32539.348500000004</v>
      </c>
      <c r="U49" s="153"/>
      <c r="V49" s="48">
        <f>SUM(V33:V48)</f>
        <v>32631.983999999997</v>
      </c>
      <c r="W49" s="153"/>
      <c r="X49" s="48">
        <f>SUM(X33:X48)</f>
        <v>31160.022000000001</v>
      </c>
      <c r="Y49" s="153"/>
      <c r="Z49" s="48">
        <f>SUM(Z33:Z48)</f>
        <v>31005.983999999997</v>
      </c>
      <c r="AA49" s="47"/>
      <c r="AB49" s="48">
        <f>SUM(AB33:AB48)</f>
        <v>25915.339</v>
      </c>
      <c r="AC49" s="48"/>
      <c r="AD49" s="48">
        <f>SUM(AD33:AD48)</f>
        <v>692268.54999999993</v>
      </c>
    </row>
    <row r="53" spans="1:30">
      <c r="A53" t="str">
        <f>'ORÇ. TOMADOR'!A150</f>
        <v>Carmo, 10 de Maio de 2024</v>
      </c>
    </row>
    <row r="56" spans="1:30">
      <c r="M56" s="185"/>
      <c r="N56" s="185"/>
      <c r="O56" s="186" t="s">
        <v>541</v>
      </c>
      <c r="P56" s="185"/>
    </row>
    <row r="57" spans="1:30">
      <c r="O57" s="183" t="s">
        <v>542</v>
      </c>
    </row>
    <row r="58" spans="1:30">
      <c r="O58" s="183" t="s">
        <v>543</v>
      </c>
    </row>
  </sheetData>
  <mergeCells count="37">
    <mergeCell ref="AC31:AC32"/>
    <mergeCell ref="AD30:AD32"/>
    <mergeCell ref="A30:A32"/>
    <mergeCell ref="B30:B32"/>
    <mergeCell ref="E30:AB30"/>
    <mergeCell ref="E31:F31"/>
    <mergeCell ref="G31:H31"/>
    <mergeCell ref="I31:J31"/>
    <mergeCell ref="K31:L31"/>
    <mergeCell ref="M31:N31"/>
    <mergeCell ref="O31:P31"/>
    <mergeCell ref="Q31:R31"/>
    <mergeCell ref="S31:T31"/>
    <mergeCell ref="U31:V31"/>
    <mergeCell ref="W31:X31"/>
    <mergeCell ref="Y31:Z31"/>
    <mergeCell ref="AA31:AB31"/>
    <mergeCell ref="A5:AD5"/>
    <mergeCell ref="A6:AD6"/>
    <mergeCell ref="B7:AD7"/>
    <mergeCell ref="B8:AD8"/>
    <mergeCell ref="K10:L10"/>
    <mergeCell ref="A9:A11"/>
    <mergeCell ref="B9:B11"/>
    <mergeCell ref="AC10:AC11"/>
    <mergeCell ref="M10:N10"/>
    <mergeCell ref="AA10:AB10"/>
    <mergeCell ref="E9:AB9"/>
    <mergeCell ref="O10:P10"/>
    <mergeCell ref="Q10:R10"/>
    <mergeCell ref="S10:T10"/>
    <mergeCell ref="U10:V10"/>
    <mergeCell ref="W10:X10"/>
    <mergeCell ref="Y10:Z10"/>
    <mergeCell ref="E10:F10"/>
    <mergeCell ref="G10:H10"/>
    <mergeCell ref="I10:J10"/>
  </mergeCells>
  <printOptions horizontalCentered="1"/>
  <pageMargins left="0.11811023622047245" right="0.11811023622047245" top="0.39370078740157483" bottom="0.39370078740157483" header="0.11811023622047245" footer="0.11811023622047245"/>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MEM CALCULO</vt:lpstr>
      <vt:lpstr>ORÇ. TOMADOR</vt:lpstr>
      <vt:lpstr>BDI</vt:lpstr>
      <vt:lpstr>CRONOGRAMA</vt:lpstr>
      <vt:lpstr>BDI!Area_de_impressao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Licitação</cp:lastModifiedBy>
  <cp:lastPrinted>2024-05-14T15:25:08Z</cp:lastPrinted>
  <dcterms:created xsi:type="dcterms:W3CDTF">2024-04-16T12:53:00Z</dcterms:created>
  <dcterms:modified xsi:type="dcterms:W3CDTF">2024-06-07T13:05:51Z</dcterms:modified>
</cp:coreProperties>
</file>