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 tabRatio="763"/>
  </bookViews>
  <sheets>
    <sheet name="MEMÓRIA DE CÁLCULO" sheetId="18" r:id="rId1"/>
    <sheet name="PLANILHA" sheetId="13" r:id="rId2"/>
    <sheet name="CRONOGRAMA FISICO FINANCEIRO" sheetId="16" r:id="rId3"/>
    <sheet name="BDI" sheetId="17" r:id="rId4"/>
  </sheets>
  <definedNames>
    <definedName name="_xlnm.Print_Area" localSheetId="1">PLANILHA!$A$1:$H$49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J9" i="16" l="1"/>
  <c r="J10" i="16"/>
  <c r="J11" i="16"/>
  <c r="J12" i="16"/>
  <c r="J8" i="16"/>
  <c r="H8" i="16"/>
  <c r="H10" i="16"/>
  <c r="H11" i="16"/>
  <c r="H12" i="16"/>
  <c r="H9" i="16"/>
  <c r="F8" i="16"/>
  <c r="F9" i="16"/>
  <c r="F10" i="16"/>
  <c r="F11" i="16"/>
  <c r="G147" i="18"/>
  <c r="G146" i="18"/>
  <c r="E146" i="18"/>
  <c r="G140" i="18"/>
  <c r="G139" i="18"/>
  <c r="G97" i="18"/>
  <c r="G107" i="18"/>
  <c r="F85" i="18"/>
  <c r="E67" i="18"/>
  <c r="F73" i="18" s="1"/>
  <c r="E79" i="18" s="1"/>
  <c r="E91" i="18" s="1"/>
  <c r="D67" i="18"/>
  <c r="G67" i="18" s="1"/>
  <c r="D60" i="18"/>
  <c r="G60" i="18" s="1"/>
  <c r="E49" i="18"/>
  <c r="G49" i="18" s="1"/>
  <c r="E73" i="18" l="1"/>
  <c r="G41" i="18"/>
  <c r="G32" i="18"/>
  <c r="G73" i="18" l="1"/>
  <c r="D79" i="18"/>
  <c r="G25" i="18"/>
  <c r="G79" i="18" l="1"/>
  <c r="E85" i="18"/>
  <c r="E32" i="13"/>
  <c r="G85" i="18" l="1"/>
  <c r="D91" i="18"/>
  <c r="G91" i="18" s="1"/>
  <c r="D21" i="18"/>
  <c r="G21" i="18" s="1"/>
  <c r="B12" i="16"/>
  <c r="B11" i="16"/>
  <c r="B10" i="16"/>
  <c r="B9" i="16"/>
  <c r="B8" i="16"/>
  <c r="G145" i="18"/>
  <c r="G144" i="18"/>
  <c r="G143" i="18"/>
  <c r="E37" i="13"/>
  <c r="G133" i="18"/>
  <c r="E35" i="13" s="1"/>
  <c r="G129" i="18"/>
  <c r="E34" i="13" s="1"/>
  <c r="G120" i="18"/>
  <c r="E33" i="13" s="1"/>
  <c r="E30" i="13"/>
  <c r="G101" i="18"/>
  <c r="E29" i="13" s="1"/>
  <c r="E28" i="13"/>
  <c r="D90" i="18"/>
  <c r="G90" i="18" s="1"/>
  <c r="G89" i="18"/>
  <c r="G92" i="18" s="1"/>
  <c r="G83" i="18"/>
  <c r="E84" i="18"/>
  <c r="G84" i="18" s="1"/>
  <c r="D78" i="18"/>
  <c r="G78" i="18" s="1"/>
  <c r="G77" i="18"/>
  <c r="E72" i="18"/>
  <c r="G72" i="18" s="1"/>
  <c r="G71" i="18"/>
  <c r="G74" i="18" s="1"/>
  <c r="G65" i="18"/>
  <c r="D66" i="18"/>
  <c r="G66" i="18" s="1"/>
  <c r="D59" i="18"/>
  <c r="G59" i="18" s="1"/>
  <c r="D58" i="18"/>
  <c r="G58" i="18" s="1"/>
  <c r="G61" i="18" s="1"/>
  <c r="G48" i="18"/>
  <c r="G50" i="18" s="1"/>
  <c r="E18" i="13" s="1"/>
  <c r="G40" i="18"/>
  <c r="G30" i="18"/>
  <c r="G24" i="18"/>
  <c r="G22" i="18"/>
  <c r="E31" i="18"/>
  <c r="G31" i="18" s="1"/>
  <c r="G33" i="18" l="1"/>
  <c r="G37" i="18" s="1"/>
  <c r="E14" i="13" s="1"/>
  <c r="G86" i="18"/>
  <c r="G80" i="18"/>
  <c r="E25" i="13" s="1"/>
  <c r="G68" i="18"/>
  <c r="E23" i="13" s="1"/>
  <c r="G42" i="18"/>
  <c r="E15" i="13" s="1"/>
  <c r="E38" i="13"/>
  <c r="E26" i="13"/>
  <c r="E24" i="13"/>
  <c r="D23" i="18"/>
  <c r="G23" i="18" s="1"/>
  <c r="G26" i="18" s="1"/>
  <c r="D16" i="18"/>
  <c r="G16" i="18" s="1"/>
  <c r="D15" i="18"/>
  <c r="G15" i="18" s="1"/>
  <c r="G11" i="18"/>
  <c r="E9" i="13" s="1"/>
  <c r="F54" i="18" l="1"/>
  <c r="G54" i="18" s="1"/>
  <c r="G55" i="18" s="1"/>
  <c r="E20" i="13" s="1"/>
  <c r="E21" i="13"/>
  <c r="E27" i="13"/>
  <c r="E12" i="13"/>
  <c r="E13" i="13"/>
  <c r="G17" i="18"/>
  <c r="E11" i="13" s="1"/>
  <c r="A6" i="17" l="1"/>
  <c r="E8" i="17"/>
  <c r="H6" i="13" s="1"/>
  <c r="G32" i="13" s="1"/>
  <c r="H32" i="13" s="1"/>
  <c r="A6" i="16"/>
  <c r="A5" i="16"/>
  <c r="A4" i="16"/>
  <c r="F4" i="16"/>
  <c r="G12" i="13" l="1"/>
  <c r="H12" i="13" s="1"/>
  <c r="G38" i="13"/>
  <c r="H38" i="13" s="1"/>
  <c r="G30" i="13"/>
  <c r="H30" i="13" s="1"/>
  <c r="G34" i="13"/>
  <c r="H34" i="13" s="1"/>
  <c r="G26" i="13"/>
  <c r="H26" i="13" s="1"/>
  <c r="G25" i="13"/>
  <c r="H25" i="13" s="1"/>
  <c r="G13" i="13"/>
  <c r="H13" i="13" s="1"/>
  <c r="G21" i="13"/>
  <c r="H21" i="13" s="1"/>
  <c r="G24" i="13"/>
  <c r="H24" i="13" s="1"/>
  <c r="G23" i="13"/>
  <c r="H23" i="13" s="1"/>
  <c r="G18" i="13"/>
  <c r="H18" i="13" s="1"/>
  <c r="G20" i="13"/>
  <c r="H20" i="13" s="1"/>
  <c r="G35" i="13"/>
  <c r="H35" i="13" s="1"/>
  <c r="G37" i="13"/>
  <c r="H37" i="13" s="1"/>
  <c r="G15" i="13"/>
  <c r="H15" i="13" s="1"/>
  <c r="G29" i="13"/>
  <c r="H29" i="13" s="1"/>
  <c r="G33" i="13"/>
  <c r="H33" i="13" s="1"/>
  <c r="G9" i="13"/>
  <c r="G27" i="13"/>
  <c r="H27" i="13" s="1"/>
  <c r="G28" i="13"/>
  <c r="G14" i="13"/>
  <c r="G11" i="13"/>
  <c r="H31" i="13" l="1"/>
  <c r="D11" i="16" s="1"/>
  <c r="H36" i="13"/>
  <c r="D12" i="16" s="1"/>
  <c r="H28" i="13"/>
  <c r="H11" i="13"/>
  <c r="H14" i="13"/>
  <c r="H9" i="13"/>
  <c r="H16" i="13" l="1"/>
  <c r="D10" i="16" s="1"/>
  <c r="H8" i="13"/>
  <c r="D8" i="16" s="1"/>
  <c r="H10" i="13"/>
  <c r="D9" i="16" s="1"/>
  <c r="F12" i="16"/>
  <c r="H39" i="13" l="1"/>
  <c r="K12" i="16"/>
  <c r="K8" i="16" l="1"/>
  <c r="K9" i="16"/>
  <c r="K10" i="16"/>
  <c r="J13" i="16" l="1"/>
  <c r="D13" i="16"/>
  <c r="C11" i="16" s="1"/>
  <c r="H13" i="16"/>
  <c r="C8" i="16" l="1"/>
  <c r="C12" i="16"/>
  <c r="C9" i="16"/>
  <c r="C10" i="16"/>
  <c r="K11" i="16"/>
  <c r="F13" i="16"/>
  <c r="K13" i="16" s="1"/>
  <c r="C13" i="16" l="1"/>
</calcChain>
</file>

<file path=xl/sharedStrings.xml><?xml version="1.0" encoding="utf-8"?>
<sst xmlns="http://schemas.openxmlformats.org/spreadsheetml/2006/main" count="388" uniqueCount="171">
  <si>
    <t>UN</t>
  </si>
  <si>
    <t>M</t>
  </si>
  <si>
    <t>M3</t>
  </si>
  <si>
    <t>M2</t>
  </si>
  <si>
    <t>02.020.0002-A</t>
  </si>
  <si>
    <t>03.001.0100-A</t>
  </si>
  <si>
    <t>03.013.0006-A</t>
  </si>
  <si>
    <t>05.001.0002-B</t>
  </si>
  <si>
    <t>06.004.0070-A</t>
  </si>
  <si>
    <t>06.016.0004-A</t>
  </si>
  <si>
    <t>06.272.0004-0</t>
  </si>
  <si>
    <t>08.027.0045-A</t>
  </si>
  <si>
    <t>11.013.0135-A</t>
  </si>
  <si>
    <t>PLACA DE IDENTIFICACAO DE OBRA PUBLICA,TIPO BANNER/PLOTTER,CONSTITUIDA POR LONA E IMPRESSAO DIGITAL,INCLUSIVE SUPORTES DE MADEIRA.FORNECIMENTO E COLOCACAO</t>
  </si>
  <si>
    <t>ESCAVACAO MANUAL DE VALA/CAVA EM MATERIAL DE 1ªCATEGORIA ATE1,50M DE PROFUNDIDADE,EM BECOS DE ATE 2,00M DE LARGURA COMIMPOSSIBILIDADE DE ENTRADA DE CAMINHAO OU EQUIPAMENTO MOTORIZADO PARA RETIRADA DO MATERIAL,EM FAVELAS,EXCLUSIVE ESCORAMENTO E ESGOTAMENTO</t>
  </si>
  <si>
    <t>REATERRO DE VALA/CAVA COMPACTADA A MACO,EM CAMADAS DE 30CM DE ESPESSURA MAXIMA,EM BECOS DE ATE 2,50M DE LARGURA,EM FAVELAS,EXCLUSIVE MATERIAL</t>
  </si>
  <si>
    <t>DEMOLICAO MANUAL DE CONCRETO ARMADO COMPREENDENDO PILARES,VIGAS E LAJES,EM ESTRUTURA APRESENTANDO POSICAO ESPECIAL,INCLUSIVE EMPILHAMENTO LATERAL DENTRO DO CANTEIRO DE SERVICO</t>
  </si>
  <si>
    <t>TUBO DE CONCRETO ARMADO,CLASSE PA-1(NBR 8890/03),PARA GALERIAS DE AGUAS PLUVIAIS,COM DIAMETRO DE 800MM,ATERRO E SOCA ATEA ALTURA DA GERATRIZ SUPERIOR DO TUBO,CONSIDERANDO O MATERIAL DA PROPRIA ESCAVACAO,INCLUSIVE FORNECIMENTO DO MATERIAL PARA REJUNTAMENTO COM ARGAMASSA DE CIMENTO E AREIA,NO TRACO 1:4 E ACERTO DE FUNDO DE VALA.FORNECIMENTO E ASSENTAMENTO</t>
  </si>
  <si>
    <t>TAMPAO COMPLETO DE FºFº,DE 0,40 A 0,60M DE DIAMETRO,COM 120A 125KG,PADRAO CEDAE,PARA CAIXA DE REGISTRO,CARGA MINIMA PARA TESTE 25T,RESISTENCIA MAXIMA DE ROMPIMENTO 31,25T E FLECHARESIDUAL MAXIMA DE 17MM,ASSENTADO COM ARGAMASSA DE CIMENTOE AREIA,NO TRACO 1:4 EM VOLUME.FORNECIMENTO E ASSENTAMENTO</t>
  </si>
  <si>
    <t>TUBO PVC (NBR-7362), PARA ESGOTO SANITARIO, COM DIAMETRO NOMINAL DE 200MM, INCLUSIVE ANEL DE BORRACHA. FORNECIMENTO</t>
  </si>
  <si>
    <t>SARJETA E MEIO FIO CONJUGADO CURVO,DE CONCRETO SIMPLES FCK=15MPA,MOLDADO NO LOCAL,TIPO DER-RJ,MEDINDO 0,65M DE BASE E COM ALTURA DE 0,30M,REJUNTAMENTO DE ARGAMASSA DE CIMENTO E AREIA,NO TRACO 1:3,5,COM FORNECIMENTO DE TODOS OS MATERIAIS</t>
  </si>
  <si>
    <t>CÓDIGO</t>
  </si>
  <si>
    <t>DESCRIÇÃO</t>
  </si>
  <si>
    <t>%</t>
  </si>
  <si>
    <t>PLANILHA ORÇAMENTÁRIA DE CUSTOS</t>
  </si>
  <si>
    <t>PREFEITURA: CARMO/RJ</t>
  </si>
  <si>
    <t>FOLHA Nº:  1</t>
  </si>
  <si>
    <t>FORMA DE EXECUÇÃO:  DIRETA</t>
  </si>
  <si>
    <t>ITEM</t>
  </si>
  <si>
    <t>PREÇO UNITÁRIO S/ LDI</t>
  </si>
  <si>
    <t>PREÇO UNITÁRIO C/ LDI</t>
  </si>
  <si>
    <t>PREÇO TOTAL</t>
  </si>
  <si>
    <t>1.0</t>
  </si>
  <si>
    <t>2.0</t>
  </si>
  <si>
    <t>SERVIÇOS PRELIMINARES</t>
  </si>
  <si>
    <t>2.1</t>
  </si>
  <si>
    <t>3.0</t>
  </si>
  <si>
    <t>3.1</t>
  </si>
  <si>
    <t>3.2</t>
  </si>
  <si>
    <t>5.0</t>
  </si>
  <si>
    <t>5.1</t>
  </si>
  <si>
    <t>TOTAL</t>
  </si>
  <si>
    <t>5.2</t>
  </si>
  <si>
    <t>4.0</t>
  </si>
  <si>
    <t>4.1</t>
  </si>
  <si>
    <t>UNID.</t>
  </si>
  <si>
    <t>PRAZO DE EXECUÇÃO: 3 MESES</t>
  </si>
  <si>
    <t>DATA: 02/03/2021</t>
  </si>
  <si>
    <t>BDI</t>
  </si>
  <si>
    <t>CRONOGRAMA FISICO FINANCEIRO</t>
  </si>
  <si>
    <t>PERÍODO</t>
  </si>
  <si>
    <t>PESO</t>
  </si>
  <si>
    <t>VALOR TOTAL</t>
  </si>
  <si>
    <t>VALOR</t>
  </si>
  <si>
    <t>OBRA: Obra de construção da REDE DE ÁGUA E ESGOTO PLUVIAL NO BAIRRO INFLUÊNCIA Municipio de carmo - RJ</t>
  </si>
  <si>
    <t>1ª MÊS</t>
  </si>
  <si>
    <t>2ª MÊS</t>
  </si>
  <si>
    <t>3ª MÊS</t>
  </si>
  <si>
    <t>BDI CONFORME ACÓRDÃO 2622/ 2013 TCU</t>
  </si>
  <si>
    <t>Composição do BDI sugerida</t>
  </si>
  <si>
    <t>Intervalos admissíveis sem justificativa</t>
  </si>
  <si>
    <t>Composição adotada</t>
  </si>
  <si>
    <t>BDI  Proposto:</t>
  </si>
  <si>
    <t>Administração Central (AC)</t>
  </si>
  <si>
    <t>até 4,53%</t>
  </si>
  <si>
    <t>BDI= ((1+(AC + S + R + G) x (1 + DF) x ( 1 + L))/(1 -(I+CPRB))</t>
  </si>
  <si>
    <t>Lucro (L)</t>
  </si>
  <si>
    <t>até 8,43%</t>
  </si>
  <si>
    <t>Despesas Financeiras (DF)</t>
  </si>
  <si>
    <t>até 1,21%</t>
  </si>
  <si>
    <t>Seguros (S)</t>
  </si>
  <si>
    <t>até 0,74%</t>
  </si>
  <si>
    <t>Garantias (G)</t>
  </si>
  <si>
    <r>
      <t>Observação</t>
    </r>
    <r>
      <rPr>
        <sz val="12"/>
        <color theme="1"/>
        <rFont val="Times New Roman"/>
        <family val="2"/>
      </rPr>
      <t>: 
Composição do BDI, intervalos admissíveis e Fórmula de Cálculo nos termos do Acórdão 325/2007 do TCU.</t>
    </r>
  </si>
  <si>
    <t xml:space="preserve">Riscos (R) </t>
  </si>
  <si>
    <t>até 0,97%</t>
  </si>
  <si>
    <t>Tributos (I)</t>
  </si>
  <si>
    <t>até 4,65%</t>
  </si>
  <si>
    <t>CPRB</t>
  </si>
  <si>
    <t>até 2%</t>
  </si>
  <si>
    <t>Vanessa da Cruz Gomes</t>
  </si>
  <si>
    <t>Engenheira Civil</t>
  </si>
  <si>
    <t>CREA: MG 225049/D</t>
  </si>
  <si>
    <t>BASE: EMOP 12/2020</t>
  </si>
  <si>
    <t>3.3</t>
  </si>
  <si>
    <t>MOVIMENTO DE TERRA E DEMOLIÇÕES</t>
  </si>
  <si>
    <t>ESGOTO</t>
  </si>
  <si>
    <t>3.4</t>
  </si>
  <si>
    <t>3.5</t>
  </si>
  <si>
    <t>2.2</t>
  </si>
  <si>
    <t>2.3</t>
  </si>
  <si>
    <t>QUANT.</t>
  </si>
  <si>
    <t>ASFALTO</t>
  </si>
  <si>
    <t>2.4</t>
  </si>
  <si>
    <r>
      <t>CONCRETO ARMADO,FCK=25MPA,INCLUINDO MATERIAIS PARA 1,00M3 DECONCRETO(IMPORTADO DE USINA)ADENSADO E COLOCADO,12,00M2 DEAREA MOLDADA,FORMAS CONFORME O ITEM 11.004.0022,60KG DE ACOCA-50,INCLUSIVE MAO-DE-OBRA PARA CORTE,DOBRAGEM,MONTAGEM ECOLOCACAO DAS FORMAS,EXCLUSIVE ESCORAMENTO</t>
    </r>
    <r>
      <rPr>
        <b/>
        <sz val="10"/>
        <rFont val="Arial"/>
        <family val="2"/>
      </rPr>
      <t xml:space="preserve"> (TAMPA DA GALERIA - CALÇADA)</t>
    </r>
  </si>
  <si>
    <t>2.5</t>
  </si>
  <si>
    <t>3.6</t>
  </si>
  <si>
    <t>3.7</t>
  </si>
  <si>
    <t>DRENAGEM PLUVIAL</t>
  </si>
  <si>
    <t>CREA:</t>
  </si>
  <si>
    <t>RT do Orçamento:</t>
  </si>
  <si>
    <t>MEMÓRIA DE CÁLCULO</t>
  </si>
  <si>
    <t>M²</t>
  </si>
  <si>
    <t>M³</t>
  </si>
  <si>
    <t>TRECHO B - C</t>
  </si>
  <si>
    <t>TRECHO A - B</t>
  </si>
  <si>
    <t>TRECHO A´ - C</t>
  </si>
  <si>
    <t>TRECHO B´ - C</t>
  </si>
  <si>
    <t>TRECHO C - D</t>
  </si>
  <si>
    <t>TRECHO D - E</t>
  </si>
  <si>
    <t>TRECHO E - F</t>
  </si>
  <si>
    <t xml:space="preserve">U N </t>
  </si>
  <si>
    <t>U N</t>
  </si>
  <si>
    <t>C</t>
  </si>
  <si>
    <t>L</t>
  </si>
  <si>
    <t>H</t>
  </si>
  <si>
    <t>4.2</t>
  </si>
  <si>
    <t>4.3</t>
  </si>
  <si>
    <t>3.8</t>
  </si>
  <si>
    <t>1.1</t>
  </si>
  <si>
    <t>3.2.1</t>
  </si>
  <si>
    <t>3.2.2</t>
  </si>
  <si>
    <t>95241</t>
  </si>
  <si>
    <t>LASTRO DE CONCRETO MAGRO, APLICADO EM PISOS OU RADIERS, ESPESSURA DE 5 CM. AF_07/2016</t>
  </si>
  <si>
    <t>100322</t>
  </si>
  <si>
    <t>LASTRO COM MATERIAL GRANULAR (PEDRA BRITADA N.3), APLICADO EM PISOS OU RADIERS, ESPESSURA DE *10 CM*. AF_07/2019</t>
  </si>
  <si>
    <t>KG</t>
  </si>
  <si>
    <t>COMPACTAÇÃO MECÂNICA DE SOLO PARA EXECUÇÃO DE RADIER, COM COMPACTADOR DE SOLOS TIPO PLACA VIBRATÓRIA. AF_09/2017</t>
  </si>
  <si>
    <t>96545</t>
  </si>
  <si>
    <t>ARMAÇÃO DE BLOCO, VIGA BALDRAME OU SAPATA UTILIZANDO AÇO CA-50 DE 8 MM - MONTAGEM. AF_06/2017</t>
  </si>
  <si>
    <t>94971</t>
  </si>
  <si>
    <t>CONCRETO FCK = 25MPA, TRAÇO 1:2,3:2,7 (CIMENTO/ AREIA MÉDIA/ BRITA 1) - PREPARO MECÂNICO COM BETONEIRA 600 L. AF_07/2016</t>
  </si>
  <si>
    <t>3.3.1</t>
  </si>
  <si>
    <t>3.3.2</t>
  </si>
  <si>
    <t>3.3.3</t>
  </si>
  <si>
    <t>BALDRAME DA GALERIA</t>
  </si>
  <si>
    <t>PISO DA GALERIA</t>
  </si>
  <si>
    <t>97094</t>
  </si>
  <si>
    <t xml:space="preserve">101174 </t>
  </si>
  <si>
    <t>ESTACA BROCA DE CONCRETO, DIÂMETRO DE 25CM, ESCAVAÇÃO MANUAL COM TRADO CONCHA, COM ARMADURA DE ARRANQUE. AF_05/2020</t>
  </si>
  <si>
    <t>FUNDAÇÃO DA GALERIA</t>
  </si>
  <si>
    <t>3.1.1</t>
  </si>
  <si>
    <t>89483</t>
  </si>
  <si>
    <r>
      <t xml:space="preserve">ALVENARIA DE BLOCOS DE CONCRETO ESTRUTURAL 14X19X29 CM, (ESPESSURA 14CM) FBK = 14,0 MPA, PARA PAREDES COM ÁREA LÍQUIDA MAIOR OU IGUAL A 6M², SEM VÃOS, UTILIZANDO COLHER DE PEDREIRO. AF_12/2014 </t>
    </r>
    <r>
      <rPr>
        <b/>
        <sz val="10"/>
        <rFont val="Arial"/>
        <family val="2"/>
      </rPr>
      <t>(PAREDES DA GALERIA)</t>
    </r>
  </si>
  <si>
    <t>GRELHA FF 30X90CM, 135KG, P/ CX RALO COM ASSENTAMENTO DE ARGAMASSA CIMENTO/AREIA 1:4 - FORNECIMENTO E INSTALAÇÃO</t>
  </si>
  <si>
    <t>08.015.0084-0</t>
  </si>
  <si>
    <t>PAVIMENTACAO COM CAMADA DE ROLAMENTO DE SMA("BRITA MASTIQUEASFALTO"),ESPESSURA DE 4CM,NIVELAMENTO ELETRONICO,INCLUSIVEFORNECIMENTO DOS MATERIAIS E JUNTA TIPO "INFRA-RED"</t>
  </si>
  <si>
    <t>POCO DE VISITA EM ALVENARIA DE BLOCOS DE CONCRETO(20X20X40CM),PAREDES DE 0,20M DE ESP.C/1,40X1,40X1,50M,P/COLETOR AGUASPLUVIAIS DE 0,90M DE DIAM.UTILIZ.ARG.CIM.AREIA,TRACO 1:4,SENDO PAREDES CHAPISCADAS E REVESTIDAS INTERNAMENTE C/ARG.ENCHIMENTO DOS BLOCOS E BASE EM CONCRETO SIMPLES,TAMPA CONCRETO ARMADO,DEGRAU FERRO FUNDIDO,INCL.FORN.DE TODOS OS MATERIAIS</t>
  </si>
  <si>
    <t>06.015.0012-A</t>
  </si>
  <si>
    <t>POCO DE VISITA,DE ANEIS DE CONCRETO PRE-MOLDADOS,PARA ESGOTOS SANITARIOS,SEGUNDO ESPECIFICACOES DA CEDAE,INCLUSIVE DEGRAUS,EXCLUSIVE TAMPAO DE FERRO FUNDIDO,COM PROFUNDIDADE DE 0,60M</t>
  </si>
  <si>
    <t>06.017.0001-0</t>
  </si>
  <si>
    <t>BASE: EMOP 12/2020 - SINAPI 02/2021</t>
  </si>
  <si>
    <t>ESCAVACAO MECANICA DE VALA NAO ESCORADA,EM MATERIAL DE 1ªCATEGORIA,ATE 1,50M DE PROFUNDIDADE,UTILIZANDO RETRO-ESCAVADEIRA,EXCLUSIVE ESGOTAMENTO</t>
  </si>
  <si>
    <t>03.016.0015-B</t>
  </si>
  <si>
    <r>
      <t xml:space="preserve">CONCRETAGEM DE RADIER, PISO OU LAJE SOBRE SOLO, FCK 30 MPA, PARA ESPESSURA DE 10 CM - LANÇAMENTO, ADENSAMENTO E ACABAMENTO. AF_09/2017 </t>
    </r>
    <r>
      <rPr>
        <b/>
        <sz val="10"/>
        <color indexed="8"/>
        <rFont val="Arial"/>
        <family val="2"/>
      </rPr>
      <t>(LAJE DOPISO)</t>
    </r>
  </si>
  <si>
    <t>E</t>
  </si>
  <si>
    <t>GERAL</t>
  </si>
  <si>
    <t>CADA 3M</t>
  </si>
  <si>
    <t>KG/M3</t>
  </si>
  <si>
    <t>4.4</t>
  </si>
  <si>
    <t>06.272.0003-A</t>
  </si>
  <si>
    <t>TUBO PVC (NBR-7362), PARA ESGOTO SANITARIO, COM DIAMETRO NOMINAL DE 150MM, INCLUSIVE ANEL DE BORRACHA. FORNECIMENTO</t>
  </si>
  <si>
    <t>Carmo,  10 de marcço de 2021</t>
  </si>
  <si>
    <t>TRECHO B - C (SOMENTE PARA TUBO PVC ESGOTO 200 MM)</t>
  </si>
  <si>
    <t>TRECHO G - B´</t>
  </si>
  <si>
    <t>TRECHO G´ - B´</t>
  </si>
  <si>
    <t>Carmo, 10 de março de 2021</t>
  </si>
  <si>
    <t>CEA/MG 225049/D</t>
  </si>
  <si>
    <t>Secretaria Municipal de Obras, Habitação e Infraestrutura</t>
  </si>
  <si>
    <t>Carmo, 10 de Março de 2021.</t>
  </si>
  <si>
    <t>COMPOSIÇÃO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</si>
</sst>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</numFmts>
  <fonts count="49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2"/>
      <color rgb="FF006100"/>
      <name val="Times New Roman"/>
      <family val="2"/>
    </font>
    <font>
      <sz val="12"/>
      <color rgb="FF9C0006"/>
      <name val="Times New Roman"/>
      <family val="2"/>
    </font>
    <font>
      <sz val="12"/>
      <color rgb="FF9C6500"/>
      <name val="Times New Roman"/>
      <family val="2"/>
    </font>
    <font>
      <sz val="12"/>
      <color rgb="FF3F3F76"/>
      <name val="Times New Roman"/>
      <family val="2"/>
    </font>
    <font>
      <b/>
      <sz val="12"/>
      <color rgb="FF3F3F3F"/>
      <name val="Times New Roman"/>
      <family val="2"/>
    </font>
    <font>
      <b/>
      <sz val="12"/>
      <color rgb="FFFA7D00"/>
      <name val="Times New Roman"/>
      <family val="2"/>
    </font>
    <font>
      <sz val="12"/>
      <color rgb="FFFA7D00"/>
      <name val="Times New Roman"/>
      <family val="2"/>
    </font>
    <font>
      <b/>
      <sz val="12"/>
      <color theme="0"/>
      <name val="Times New Roman"/>
      <family val="2"/>
    </font>
    <font>
      <sz val="12"/>
      <color rgb="FFFF0000"/>
      <name val="Times New Roman"/>
      <family val="2"/>
    </font>
    <font>
      <i/>
      <sz val="12"/>
      <color rgb="FF7F7F7F"/>
      <name val="Times New Roman"/>
      <family val="2"/>
    </font>
    <font>
      <b/>
      <sz val="12"/>
      <color theme="1"/>
      <name val="Times New Roman"/>
      <family val="2"/>
    </font>
    <font>
      <sz val="12"/>
      <color theme="0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indexed="8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Times New Roman"/>
      <family val="2"/>
    </font>
    <font>
      <b/>
      <sz val="12"/>
      <color theme="1"/>
      <name val="Arial"/>
      <family val="2"/>
    </font>
    <font>
      <b/>
      <sz val="16"/>
      <color theme="0"/>
      <name val="Calibri"/>
      <family val="2"/>
      <scheme val="minor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theme="1"/>
      <name val="Calibri"/>
      <family val="2"/>
      <scheme val="minor"/>
    </font>
    <font>
      <u/>
      <sz val="10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</font>
    <font>
      <b/>
      <sz val="10"/>
      <name val="Arial"/>
      <family val="2"/>
    </font>
    <font>
      <sz val="11"/>
      <color theme="1"/>
      <name val="Times New Roman"/>
      <family val="2"/>
    </font>
    <font>
      <b/>
      <i/>
      <u/>
      <sz val="10"/>
      <color indexed="8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  <xf numFmtId="0" fontId="1" fillId="0" borderId="0"/>
    <xf numFmtId="0" fontId="21" fillId="0" borderId="0"/>
    <xf numFmtId="44" fontId="1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vertical="center"/>
    </xf>
    <xf numFmtId="0" fontId="0" fillId="0" borderId="27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1" fontId="30" fillId="0" borderId="10" xfId="43" applyNumberFormat="1" applyFont="1" applyBorder="1" applyAlignment="1">
      <alignment horizontal="center" vertical="center"/>
    </xf>
    <xf numFmtId="1" fontId="30" fillId="0" borderId="10" xfId="43" applyNumberFormat="1" applyFont="1" applyBorder="1" applyAlignment="1">
      <alignment vertical="center" wrapText="1"/>
    </xf>
    <xf numFmtId="2" fontId="30" fillId="0" borderId="10" xfId="0" applyNumberFormat="1" applyFont="1" applyBorder="1" applyAlignment="1">
      <alignment horizontal="center" vertical="center"/>
    </xf>
    <xf numFmtId="44" fontId="23" fillId="33" borderId="10" xfId="1" applyFont="1" applyFill="1" applyBorder="1" applyAlignment="1">
      <alignment horizontal="center" vertical="center" wrapText="1"/>
    </xf>
    <xf numFmtId="0" fontId="23" fillId="33" borderId="24" xfId="0" applyFont="1" applyFill="1" applyBorder="1" applyAlignment="1">
      <alignment horizontal="center" vertical="center" wrapText="1"/>
    </xf>
    <xf numFmtId="2" fontId="23" fillId="33" borderId="10" xfId="51" applyNumberFormat="1" applyFont="1" applyFill="1" applyBorder="1" applyAlignment="1">
      <alignment horizontal="center" vertical="center" wrapText="1"/>
    </xf>
    <xf numFmtId="4" fontId="23" fillId="33" borderId="10" xfId="0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2" fontId="23" fillId="0" borderId="10" xfId="51" applyNumberFormat="1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left" vertical="center" wrapText="1"/>
    </xf>
    <xf numFmtId="2" fontId="21" fillId="0" borderId="10" xfId="51" applyNumberFormat="1" applyFont="1" applyFill="1" applyBorder="1" applyAlignment="1">
      <alignment horizontal="center" vertical="center" wrapText="1"/>
    </xf>
    <xf numFmtId="0" fontId="31" fillId="0" borderId="10" xfId="0" applyFont="1" applyBorder="1"/>
    <xf numFmtId="4" fontId="23" fillId="0" borderId="25" xfId="0" applyNumberFormat="1" applyFont="1" applyBorder="1" applyAlignment="1">
      <alignment horizontal="center" vertical="center" wrapText="1"/>
    </xf>
    <xf numFmtId="0" fontId="34" fillId="0" borderId="0" xfId="0" applyFont="1"/>
    <xf numFmtId="4" fontId="25" fillId="0" borderId="10" xfId="0" applyNumberFormat="1" applyFont="1" applyFill="1" applyBorder="1" applyAlignment="1">
      <alignment horizontal="center" vertical="center"/>
    </xf>
    <xf numFmtId="4" fontId="24" fillId="0" borderId="10" xfId="0" applyNumberFormat="1" applyFont="1" applyFill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10" fontId="26" fillId="0" borderId="10" xfId="0" applyNumberFormat="1" applyFont="1" applyFill="1" applyBorder="1" applyAlignment="1">
      <alignment horizontal="center" vertical="center"/>
    </xf>
    <xf numFmtId="4" fontId="26" fillId="0" borderId="10" xfId="0" applyNumberFormat="1" applyFont="1" applyFill="1" applyBorder="1" applyAlignment="1">
      <alignment horizontal="center" vertical="center"/>
    </xf>
    <xf numFmtId="44" fontId="26" fillId="0" borderId="10" xfId="1" applyFont="1" applyFill="1" applyBorder="1" applyAlignment="1">
      <alignment horizontal="center" vertical="center"/>
    </xf>
    <xf numFmtId="44" fontId="26" fillId="0" borderId="10" xfId="1" applyFont="1" applyFill="1" applyBorder="1" applyAlignment="1">
      <alignment horizontal="center" vertical="center" wrapText="1"/>
    </xf>
    <xf numFmtId="0" fontId="36" fillId="0" borderId="10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4" fillId="0" borderId="30" xfId="0" applyFont="1" applyBorder="1" applyAlignment="1">
      <alignment horizontal="center"/>
    </xf>
    <xf numFmtId="0" fontId="23" fillId="33" borderId="10" xfId="0" applyFont="1" applyFill="1" applyBorder="1" applyAlignment="1">
      <alignment horizontal="left" vertical="center" wrapText="1"/>
    </xf>
    <xf numFmtId="10" fontId="23" fillId="33" borderId="10" xfId="51" applyNumberFormat="1" applyFont="1" applyFill="1" applyBorder="1" applyAlignment="1">
      <alignment horizontal="center" vertical="center" wrapText="1"/>
    </xf>
    <xf numFmtId="44" fontId="23" fillId="33" borderId="10" xfId="51" applyNumberFormat="1" applyFont="1" applyFill="1" applyBorder="1" applyAlignment="1">
      <alignment horizontal="center" vertical="center" wrapText="1"/>
    </xf>
    <xf numFmtId="10" fontId="23" fillId="33" borderId="10" xfId="0" applyNumberFormat="1" applyFont="1" applyFill="1" applyBorder="1" applyAlignment="1">
      <alignment horizontal="center" vertical="center" wrapText="1"/>
    </xf>
    <xf numFmtId="10" fontId="23" fillId="33" borderId="10" xfId="1" applyNumberFormat="1" applyFont="1" applyFill="1" applyBorder="1" applyAlignment="1">
      <alignment horizontal="center" vertical="center" wrapText="1"/>
    </xf>
    <xf numFmtId="10" fontId="34" fillId="33" borderId="10" xfId="0" applyNumberFormat="1" applyFont="1" applyFill="1" applyBorder="1" applyAlignment="1">
      <alignment horizontal="center"/>
    </xf>
    <xf numFmtId="44" fontId="34" fillId="0" borderId="30" xfId="0" applyNumberFormat="1" applyFont="1" applyBorder="1" applyAlignment="1">
      <alignment horizontal="center"/>
    </xf>
    <xf numFmtId="44" fontId="21" fillId="33" borderId="10" xfId="51" applyNumberFormat="1" applyFont="1" applyFill="1" applyBorder="1" applyAlignment="1">
      <alignment horizontal="center" vertical="center" wrapText="1"/>
    </xf>
    <xf numFmtId="10" fontId="21" fillId="33" borderId="10" xfId="0" applyNumberFormat="1" applyFont="1" applyFill="1" applyBorder="1" applyAlignment="1">
      <alignment horizontal="center" vertical="center" wrapText="1"/>
    </xf>
    <xf numFmtId="10" fontId="21" fillId="33" borderId="10" xfId="51" applyNumberFormat="1" applyFont="1" applyFill="1" applyBorder="1" applyAlignment="1">
      <alignment horizontal="center" vertical="center" wrapText="1"/>
    </xf>
    <xf numFmtId="10" fontId="37" fillId="33" borderId="32" xfId="0" applyNumberFormat="1" applyFont="1" applyFill="1" applyBorder="1" applyAlignment="1">
      <alignment horizontal="center"/>
    </xf>
    <xf numFmtId="44" fontId="33" fillId="33" borderId="32" xfId="0" applyNumberFormat="1" applyFont="1" applyFill="1" applyBorder="1" applyAlignment="1">
      <alignment horizontal="center"/>
    </xf>
    <xf numFmtId="44" fontId="37" fillId="33" borderId="32" xfId="0" applyNumberFormat="1" applyFont="1" applyFill="1" applyBorder="1" applyAlignment="1">
      <alignment horizontal="center"/>
    </xf>
    <xf numFmtId="10" fontId="29" fillId="33" borderId="32" xfId="0" applyNumberFormat="1" applyFont="1" applyFill="1" applyBorder="1" applyAlignment="1">
      <alignment horizontal="center" vertical="center"/>
    </xf>
    <xf numFmtId="10" fontId="36" fillId="33" borderId="25" xfId="0" applyNumberFormat="1" applyFont="1" applyFill="1" applyBorder="1" applyAlignment="1">
      <alignment horizontal="center"/>
    </xf>
    <xf numFmtId="44" fontId="36" fillId="33" borderId="26" xfId="0" applyNumberFormat="1" applyFont="1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10" fontId="0" fillId="0" borderId="12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0" fontId="0" fillId="0" borderId="12" xfId="0" applyNumberFormat="1" applyBorder="1" applyAlignment="1">
      <alignment horizontal="center" vertical="center"/>
    </xf>
    <xf numFmtId="10" fontId="34" fillId="0" borderId="12" xfId="0" applyNumberFormat="1" applyFont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34" fillId="0" borderId="13" xfId="0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 vertical="center"/>
    </xf>
    <xf numFmtId="10" fontId="34" fillId="0" borderId="0" xfId="0" applyNumberFormat="1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4" fillId="0" borderId="28" xfId="0" applyFont="1" applyBorder="1" applyAlignment="1">
      <alignment horizontal="center"/>
    </xf>
    <xf numFmtId="10" fontId="0" fillId="0" borderId="33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0" fontId="0" fillId="0" borderId="33" xfId="0" applyBorder="1" applyAlignment="1">
      <alignment horizontal="center"/>
    </xf>
    <xf numFmtId="10" fontId="0" fillId="0" borderId="33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/>
    </xf>
    <xf numFmtId="4" fontId="0" fillId="0" borderId="15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15" xfId="0" applyNumberFormat="1" applyBorder="1" applyAlignment="1">
      <alignment horizontal="center" vertical="center"/>
    </xf>
    <xf numFmtId="10" fontId="34" fillId="0" borderId="15" xfId="0" applyNumberFormat="1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0" fontId="34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  <xf numFmtId="10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23" fillId="33" borderId="25" xfId="0" applyFont="1" applyFill="1" applyBorder="1" applyAlignment="1">
      <alignment horizontal="left" vertical="center" wrapText="1"/>
    </xf>
    <xf numFmtId="44" fontId="21" fillId="33" borderId="25" xfId="51" applyNumberFormat="1" applyFont="1" applyFill="1" applyBorder="1" applyAlignment="1">
      <alignment horizontal="center" vertical="center" wrapText="1"/>
    </xf>
    <xf numFmtId="10" fontId="21" fillId="33" borderId="25" xfId="0" applyNumberFormat="1" applyFont="1" applyFill="1" applyBorder="1" applyAlignment="1">
      <alignment horizontal="center" vertical="center" wrapText="1"/>
    </xf>
    <xf numFmtId="10" fontId="21" fillId="33" borderId="25" xfId="51" applyNumberFormat="1" applyFont="1" applyFill="1" applyBorder="1" applyAlignment="1">
      <alignment horizontal="center" vertical="center" wrapText="1"/>
    </xf>
    <xf numFmtId="10" fontId="34" fillId="33" borderId="10" xfId="0" applyNumberFormat="1" applyFont="1" applyFill="1" applyBorder="1" applyAlignment="1">
      <alignment horizontal="center" vertical="center"/>
    </xf>
    <xf numFmtId="44" fontId="34" fillId="0" borderId="30" xfId="0" applyNumberFormat="1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10" fontId="34" fillId="33" borderId="25" xfId="0" applyNumberFormat="1" applyFont="1" applyFill="1" applyBorder="1" applyAlignment="1">
      <alignment horizontal="center" vertical="center"/>
    </xf>
    <xf numFmtId="44" fontId="36" fillId="0" borderId="30" xfId="0" applyNumberFormat="1" applyFont="1" applyBorder="1" applyAlignment="1">
      <alignment horizontal="center"/>
    </xf>
    <xf numFmtId="0" fontId="28" fillId="35" borderId="10" xfId="0" applyFont="1" applyFill="1" applyBorder="1" applyAlignment="1">
      <alignment horizontal="center" vertical="center"/>
    </xf>
    <xf numFmtId="10" fontId="40" fillId="35" borderId="10" xfId="52" applyNumberFormat="1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10" fontId="41" fillId="0" borderId="10" xfId="0" applyNumberFormat="1" applyFont="1" applyFill="1" applyBorder="1" applyAlignment="1">
      <alignment horizontal="center" vertical="center"/>
    </xf>
    <xf numFmtId="10" fontId="41" fillId="0" borderId="10" xfId="0" applyNumberFormat="1" applyFont="1" applyFill="1" applyBorder="1" applyAlignment="1">
      <alignment horizontal="center" vertical="center" wrapText="1"/>
    </xf>
    <xf numFmtId="10" fontId="0" fillId="0" borderId="0" xfId="0" applyNumberFormat="1"/>
    <xf numFmtId="0" fontId="0" fillId="0" borderId="0" xfId="0" applyBorder="1" applyAlignment="1"/>
    <xf numFmtId="0" fontId="0" fillId="0" borderId="33" xfId="0" applyBorder="1" applyAlignment="1"/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10" fontId="41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1" fontId="19" fillId="0" borderId="10" xfId="43" applyNumberFormat="1" applyFont="1" applyBorder="1" applyAlignment="1">
      <alignment vertical="center" wrapText="1"/>
    </xf>
    <xf numFmtId="44" fontId="24" fillId="0" borderId="10" xfId="1" applyFont="1" applyFill="1" applyBorder="1" applyAlignment="1">
      <alignment horizontal="center" vertical="center"/>
    </xf>
    <xf numFmtId="9" fontId="24" fillId="0" borderId="10" xfId="52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1" fontId="19" fillId="0" borderId="25" xfId="43" applyNumberFormat="1" applyFont="1" applyBorder="1" applyAlignment="1">
      <alignment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0" fontId="31" fillId="0" borderId="10" xfId="0" applyFont="1" applyFill="1" applyBorder="1"/>
    <xf numFmtId="0" fontId="29" fillId="0" borderId="10" xfId="0" applyFont="1" applyFill="1" applyBorder="1" applyAlignment="1">
      <alignment horizontal="center"/>
    </xf>
    <xf numFmtId="0" fontId="24" fillId="36" borderId="10" xfId="0" applyFont="1" applyFill="1" applyBorder="1" applyAlignment="1">
      <alignment horizontal="left" vertical="center" wrapText="1"/>
    </xf>
    <xf numFmtId="2" fontId="23" fillId="36" borderId="10" xfId="51" applyNumberFormat="1" applyFont="1" applyFill="1" applyBorder="1" applyAlignment="1">
      <alignment horizontal="center" vertical="center" wrapText="1"/>
    </xf>
    <xf numFmtId="4" fontId="23" fillId="36" borderId="10" xfId="0" applyNumberFormat="1" applyFont="1" applyFill="1" applyBorder="1" applyAlignment="1">
      <alignment horizontal="center" vertical="center" wrapText="1"/>
    </xf>
    <xf numFmtId="2" fontId="21" fillId="36" borderId="10" xfId="51" applyNumberFormat="1" applyFont="1" applyFill="1" applyBorder="1" applyAlignment="1">
      <alignment horizontal="center" vertical="center" wrapText="1"/>
    </xf>
    <xf numFmtId="4" fontId="21" fillId="36" borderId="10" xfId="0" applyNumberFormat="1" applyFont="1" applyFill="1" applyBorder="1" applyAlignment="1">
      <alignment horizontal="center" vertical="center" wrapText="1"/>
    </xf>
    <xf numFmtId="1" fontId="34" fillId="0" borderId="10" xfId="43" applyNumberFormat="1" applyFont="1" applyBorder="1" applyAlignment="1">
      <alignment horizontal="center" vertical="center"/>
    </xf>
    <xf numFmtId="0" fontId="44" fillId="36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49" fontId="27" fillId="36" borderId="10" xfId="0" applyNumberFormat="1" applyFont="1" applyFill="1" applyBorder="1" applyAlignment="1">
      <alignment horizontal="center" vertical="center" wrapText="1"/>
    </xf>
    <xf numFmtId="49" fontId="44" fillId="36" borderId="10" xfId="0" applyNumberFormat="1" applyFont="1" applyFill="1" applyBorder="1" applyAlignment="1">
      <alignment horizontal="center" vertical="center" wrapText="1"/>
    </xf>
    <xf numFmtId="1" fontId="45" fillId="0" borderId="10" xfId="43" applyNumberFormat="1" applyFont="1" applyBorder="1" applyAlignment="1">
      <alignment horizontal="center" vertical="center"/>
    </xf>
    <xf numFmtId="4" fontId="23" fillId="33" borderId="10" xfId="1" applyNumberFormat="1" applyFont="1" applyFill="1" applyBorder="1" applyAlignment="1">
      <alignment horizontal="center" vertical="center" wrapText="1"/>
    </xf>
    <xf numFmtId="4" fontId="23" fillId="36" borderId="10" xfId="51" applyNumberFormat="1" applyFont="1" applyFill="1" applyBorder="1" applyAlignment="1">
      <alignment horizontal="center" vertical="center" wrapText="1"/>
    </xf>
    <xf numFmtId="4" fontId="23" fillId="0" borderId="25" xfId="1" applyNumberFormat="1" applyFont="1" applyFill="1" applyBorder="1" applyAlignment="1">
      <alignment horizontal="center" vertical="center" wrapText="1"/>
    </xf>
    <xf numFmtId="4" fontId="23" fillId="0" borderId="10" xfId="1" applyNumberFormat="1" applyFont="1" applyFill="1" applyBorder="1" applyAlignment="1">
      <alignment horizontal="center" vertical="center" wrapText="1"/>
    </xf>
    <xf numFmtId="4" fontId="30" fillId="0" borderId="10" xfId="1" applyNumberFormat="1" applyFont="1" applyBorder="1" applyAlignment="1">
      <alignment horizontal="center" vertical="center"/>
    </xf>
    <xf numFmtId="4" fontId="21" fillId="36" borderId="10" xfId="51" applyNumberFormat="1" applyFont="1" applyFill="1" applyBorder="1" applyAlignment="1">
      <alignment horizontal="center" vertical="center"/>
    </xf>
    <xf numFmtId="4" fontId="21" fillId="36" borderId="10" xfId="51" applyNumberFormat="1" applyFont="1" applyFill="1" applyBorder="1" applyAlignment="1">
      <alignment horizontal="center" vertical="center" wrapText="1"/>
    </xf>
    <xf numFmtId="4" fontId="19" fillId="0" borderId="10" xfId="44" applyNumberFormat="1" applyFont="1" applyBorder="1" applyAlignment="1">
      <alignment horizontal="center" vertical="center"/>
    </xf>
    <xf numFmtId="4" fontId="21" fillId="0" borderId="25" xfId="1" applyNumberFormat="1" applyFont="1" applyFill="1" applyBorder="1" applyAlignment="1">
      <alignment horizontal="center" vertical="center"/>
    </xf>
    <xf numFmtId="49" fontId="27" fillId="33" borderId="10" xfId="0" applyNumberFormat="1" applyFont="1" applyFill="1" applyBorder="1" applyAlignment="1">
      <alignment horizontal="center" vertical="center" wrapText="1"/>
    </xf>
    <xf numFmtId="4" fontId="21" fillId="33" borderId="10" xfId="0" applyNumberFormat="1" applyFont="1" applyFill="1" applyBorder="1" applyAlignment="1">
      <alignment horizontal="center" vertical="center" wrapText="1"/>
    </xf>
    <xf numFmtId="4" fontId="21" fillId="33" borderId="10" xfId="51" applyNumberFormat="1" applyFont="1" applyFill="1" applyBorder="1" applyAlignment="1">
      <alignment horizontal="center" vertical="center"/>
    </xf>
    <xf numFmtId="4" fontId="21" fillId="33" borderId="10" xfId="51" applyNumberFormat="1" applyFont="1" applyFill="1" applyBorder="1" applyAlignment="1">
      <alignment horizontal="center" vertical="center" wrapText="1"/>
    </xf>
    <xf numFmtId="44" fontId="21" fillId="33" borderId="10" xfId="1" applyFont="1" applyFill="1" applyBorder="1" applyAlignment="1">
      <alignment horizontal="center" vertical="center" wrapText="1"/>
    </xf>
    <xf numFmtId="49" fontId="24" fillId="36" borderId="34" xfId="0" applyNumberFormat="1" applyFont="1" applyFill="1" applyBorder="1" applyAlignment="1">
      <alignment horizontal="center" vertical="center" wrapText="1"/>
    </xf>
    <xf numFmtId="0" fontId="24" fillId="36" borderId="34" xfId="0" applyFont="1" applyFill="1" applyBorder="1" applyAlignment="1">
      <alignment horizontal="left" vertical="center" wrapText="1"/>
    </xf>
    <xf numFmtId="2" fontId="23" fillId="36" borderId="34" xfId="51" applyNumberFormat="1" applyFont="1" applyFill="1" applyBorder="1" applyAlignment="1">
      <alignment horizontal="center" vertical="center" wrapText="1"/>
    </xf>
    <xf numFmtId="4" fontId="23" fillId="36" borderId="34" xfId="0" applyNumberFormat="1" applyFont="1" applyFill="1" applyBorder="1" applyAlignment="1">
      <alignment horizontal="center" vertical="center" wrapText="1"/>
    </xf>
    <xf numFmtId="44" fontId="23" fillId="36" borderId="34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24" fillId="36" borderId="10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" fontId="45" fillId="0" borderId="0" xfId="43" applyNumberFormat="1" applyFont="1" applyBorder="1" applyAlignment="1">
      <alignment horizontal="center" vertical="center"/>
    </xf>
    <xf numFmtId="44" fontId="33" fillId="0" borderId="10" xfId="0" applyNumberFormat="1" applyFont="1" applyFill="1" applyBorder="1"/>
    <xf numFmtId="0" fontId="24" fillId="36" borderId="34" xfId="0" applyFont="1" applyFill="1" applyBorder="1" applyAlignment="1">
      <alignment horizontal="center" vertical="center" wrapText="1"/>
    </xf>
    <xf numFmtId="1" fontId="30" fillId="0" borderId="0" xfId="43" applyNumberFormat="1" applyFont="1" applyBorder="1" applyAlignment="1">
      <alignment vertical="center" wrapText="1"/>
    </xf>
    <xf numFmtId="1" fontId="32" fillId="0" borderId="0" xfId="43" applyNumberFormat="1" applyFont="1" applyBorder="1" applyAlignment="1">
      <alignment horizontal="center" vertical="center"/>
    </xf>
    <xf numFmtId="0" fontId="0" fillId="0" borderId="0" xfId="0" applyFont="1"/>
    <xf numFmtId="4" fontId="0" fillId="0" borderId="0" xfId="0" applyNumberFormat="1"/>
    <xf numFmtId="0" fontId="47" fillId="0" borderId="0" xfId="0" applyFont="1"/>
    <xf numFmtId="0" fontId="24" fillId="0" borderId="10" xfId="0" applyFont="1" applyFill="1" applyBorder="1" applyAlignment="1">
      <alignment horizontal="center" vertical="center"/>
    </xf>
    <xf numFmtId="44" fontId="24" fillId="0" borderId="10" xfId="1" applyFont="1" applyFill="1" applyBorder="1" applyAlignment="1">
      <alignment horizontal="center" vertical="center"/>
    </xf>
    <xf numFmtId="9" fontId="24" fillId="0" borderId="10" xfId="52" applyFont="1" applyFill="1" applyBorder="1" applyAlignment="1">
      <alignment horizontal="center" vertical="center"/>
    </xf>
    <xf numFmtId="0" fontId="23" fillId="33" borderId="25" xfId="0" applyFont="1" applyFill="1" applyBorder="1" applyAlignment="1">
      <alignment horizontal="center" vertical="center" wrapText="1"/>
    </xf>
    <xf numFmtId="4" fontId="23" fillId="33" borderId="25" xfId="0" applyNumberFormat="1" applyFont="1" applyFill="1" applyBorder="1" applyAlignment="1">
      <alignment horizontal="center" vertical="center" wrapText="1"/>
    </xf>
    <xf numFmtId="4" fontId="23" fillId="33" borderId="25" xfId="1" applyNumberFormat="1" applyFont="1" applyFill="1" applyBorder="1" applyAlignment="1">
      <alignment horizontal="center" vertical="center" wrapText="1"/>
    </xf>
    <xf numFmtId="2" fontId="23" fillId="33" borderId="34" xfId="51" applyNumberFormat="1" applyFont="1" applyFill="1" applyBorder="1" applyAlignment="1">
      <alignment horizontal="center" vertical="center" wrapText="1"/>
    </xf>
    <xf numFmtId="4" fontId="23" fillId="33" borderId="34" xfId="0" applyNumberFormat="1" applyFont="1" applyFill="1" applyBorder="1" applyAlignment="1">
      <alignment horizontal="center" vertical="center" wrapText="1"/>
    </xf>
    <xf numFmtId="4" fontId="23" fillId="33" borderId="34" xfId="1" applyNumberFormat="1" applyFont="1" applyFill="1" applyBorder="1" applyAlignment="1">
      <alignment horizontal="center" vertical="center" wrapText="1"/>
    </xf>
    <xf numFmtId="1" fontId="32" fillId="0" borderId="10" xfId="43" applyNumberFormat="1" applyFont="1" applyBorder="1" applyAlignment="1">
      <alignment horizontal="center" vertical="center"/>
    </xf>
    <xf numFmtId="1" fontId="34" fillId="0" borderId="35" xfId="43" applyNumberFormat="1" applyFont="1" applyBorder="1" applyAlignment="1">
      <alignment horizontal="center" vertical="center"/>
    </xf>
    <xf numFmtId="1" fontId="30" fillId="0" borderId="34" xfId="43" applyNumberFormat="1" applyFont="1" applyBorder="1" applyAlignment="1">
      <alignment vertical="center" wrapText="1"/>
    </xf>
    <xf numFmtId="0" fontId="23" fillId="33" borderId="35" xfId="0" applyFont="1" applyFill="1" applyBorder="1" applyAlignment="1">
      <alignment horizontal="center" vertical="center" wrapText="1"/>
    </xf>
    <xf numFmtId="1" fontId="34" fillId="0" borderId="29" xfId="43" applyNumberFormat="1" applyFont="1" applyBorder="1" applyAlignment="1">
      <alignment horizontal="center" vertical="center"/>
    </xf>
    <xf numFmtId="4" fontId="23" fillId="33" borderId="36" xfId="1" applyNumberFormat="1" applyFont="1" applyFill="1" applyBorder="1" applyAlignment="1">
      <alignment horizontal="center" vertical="center" wrapText="1"/>
    </xf>
    <xf numFmtId="0" fontId="23" fillId="33" borderId="41" xfId="0" applyFont="1" applyFill="1" applyBorder="1" applyAlignment="1">
      <alignment horizontal="center" vertical="center" wrapText="1"/>
    </xf>
    <xf numFmtId="1" fontId="34" fillId="0" borderId="0" xfId="43" applyNumberFormat="1" applyFont="1" applyBorder="1" applyAlignment="1">
      <alignment horizontal="center" vertical="center"/>
    </xf>
    <xf numFmtId="4" fontId="23" fillId="33" borderId="42" xfId="1" applyNumberFormat="1" applyFont="1" applyFill="1" applyBorder="1" applyAlignment="1">
      <alignment horizontal="center" vertical="center" wrapText="1"/>
    </xf>
    <xf numFmtId="4" fontId="23" fillId="33" borderId="43" xfId="1" applyNumberFormat="1" applyFont="1" applyFill="1" applyBorder="1" applyAlignment="1">
      <alignment horizontal="center" vertical="center" wrapText="1"/>
    </xf>
    <xf numFmtId="4" fontId="23" fillId="33" borderId="37" xfId="1" applyNumberFormat="1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horizontal="center" vertical="center" wrapText="1"/>
    </xf>
    <xf numFmtId="0" fontId="23" fillId="0" borderId="25" xfId="0" applyFont="1" applyFill="1" applyBorder="1" applyAlignment="1">
      <alignment horizontal="left" vertical="center" wrapText="1"/>
    </xf>
    <xf numFmtId="2" fontId="23" fillId="0" borderId="25" xfId="51" applyNumberFormat="1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left" vertical="center" wrapText="1"/>
    </xf>
    <xf numFmtId="2" fontId="23" fillId="0" borderId="34" xfId="51" applyNumberFormat="1" applyFont="1" applyFill="1" applyBorder="1" applyAlignment="1">
      <alignment horizontal="center" vertical="center" wrapText="1"/>
    </xf>
    <xf numFmtId="1" fontId="45" fillId="0" borderId="37" xfId="43" applyNumberFormat="1" applyFont="1" applyBorder="1" applyAlignment="1">
      <alignment horizontal="center" vertical="center"/>
    </xf>
    <xf numFmtId="1" fontId="19" fillId="0" borderId="34" xfId="43" applyNumberFormat="1" applyFont="1" applyBorder="1" applyAlignment="1">
      <alignment vertical="center" wrapText="1"/>
    </xf>
    <xf numFmtId="49" fontId="27" fillId="33" borderId="37" xfId="0" applyNumberFormat="1" applyFont="1" applyFill="1" applyBorder="1" applyAlignment="1">
      <alignment horizontal="center" vertical="center" wrapText="1"/>
    </xf>
    <xf numFmtId="2" fontId="21" fillId="0" borderId="25" xfId="51" applyNumberFormat="1" applyFont="1" applyFill="1" applyBorder="1" applyAlignment="1">
      <alignment horizontal="center" vertical="center" wrapText="1"/>
    </xf>
    <xf numFmtId="4" fontId="21" fillId="33" borderId="25" xfId="0" applyNumberFormat="1" applyFont="1" applyFill="1" applyBorder="1" applyAlignment="1">
      <alignment horizontal="center" vertical="center" wrapText="1"/>
    </xf>
    <xf numFmtId="4" fontId="21" fillId="33" borderId="25" xfId="51" applyNumberFormat="1" applyFont="1" applyFill="1" applyBorder="1" applyAlignment="1">
      <alignment horizontal="center" vertical="center"/>
    </xf>
    <xf numFmtId="44" fontId="21" fillId="33" borderId="25" xfId="1" applyFont="1" applyFill="1" applyBorder="1" applyAlignment="1">
      <alignment horizontal="center" vertical="center" wrapText="1"/>
    </xf>
    <xf numFmtId="0" fontId="23" fillId="33" borderId="34" xfId="0" applyFont="1" applyFill="1" applyBorder="1" applyAlignment="1">
      <alignment horizontal="left" vertical="center" wrapText="1"/>
    </xf>
    <xf numFmtId="4" fontId="21" fillId="33" borderId="34" xfId="51" applyNumberFormat="1" applyFont="1" applyFill="1" applyBorder="1" applyAlignment="1">
      <alignment horizontal="center" vertical="center"/>
    </xf>
    <xf numFmtId="4" fontId="21" fillId="33" borderId="34" xfId="51" applyNumberFormat="1" applyFont="1" applyFill="1" applyBorder="1" applyAlignment="1">
      <alignment horizontal="center" vertical="center" wrapText="1"/>
    </xf>
    <xf numFmtId="44" fontId="21" fillId="33" borderId="34" xfId="1" applyFont="1" applyFill="1" applyBorder="1" applyAlignment="1">
      <alignment horizontal="center" vertical="center" wrapText="1"/>
    </xf>
    <xf numFmtId="1" fontId="30" fillId="0" borderId="25" xfId="43" applyNumberFormat="1" applyFont="1" applyBorder="1" applyAlignment="1">
      <alignment horizontal="center" vertical="center"/>
    </xf>
    <xf numFmtId="1" fontId="30" fillId="0" borderId="34" xfId="43" applyNumberFormat="1" applyFont="1" applyBorder="1" applyAlignment="1">
      <alignment horizontal="center" vertical="center"/>
    </xf>
    <xf numFmtId="0" fontId="21" fillId="0" borderId="34" xfId="0" applyFont="1" applyFill="1" applyBorder="1" applyAlignment="1">
      <alignment horizontal="left" vertical="center" wrapText="1"/>
    </xf>
    <xf numFmtId="0" fontId="21" fillId="0" borderId="25" xfId="0" applyFont="1" applyFill="1" applyBorder="1" applyAlignment="1">
      <alignment horizontal="left" vertical="center" wrapText="1"/>
    </xf>
    <xf numFmtId="2" fontId="30" fillId="0" borderId="34" xfId="0" applyNumberFormat="1" applyFont="1" applyBorder="1" applyAlignment="1">
      <alignment horizontal="center" vertical="center"/>
    </xf>
    <xf numFmtId="2" fontId="30" fillId="0" borderId="25" xfId="0" applyNumberFormat="1" applyFont="1" applyBorder="1" applyAlignment="1">
      <alignment horizontal="center" vertical="center"/>
    </xf>
    <xf numFmtId="4" fontId="19" fillId="0" borderId="25" xfId="44" applyNumberFormat="1" applyFont="1" applyBorder="1" applyAlignment="1">
      <alignment horizontal="center" vertical="center"/>
    </xf>
    <xf numFmtId="4" fontId="23" fillId="0" borderId="34" xfId="0" applyNumberFormat="1" applyFont="1" applyBorder="1" applyAlignment="1">
      <alignment horizontal="center" vertical="center" wrapText="1"/>
    </xf>
    <xf numFmtId="4" fontId="19" fillId="0" borderId="34" xfId="44" applyNumberFormat="1" applyFont="1" applyBorder="1" applyAlignment="1">
      <alignment horizontal="center" vertical="center"/>
    </xf>
    <xf numFmtId="4" fontId="23" fillId="0" borderId="34" xfId="1" applyNumberFormat="1" applyFont="1" applyFill="1" applyBorder="1" applyAlignment="1">
      <alignment horizontal="center" vertical="center" wrapText="1"/>
    </xf>
    <xf numFmtId="1" fontId="34" fillId="0" borderId="37" xfId="43" applyNumberFormat="1" applyFont="1" applyBorder="1" applyAlignment="1">
      <alignment horizontal="center" vertical="center"/>
    </xf>
    <xf numFmtId="1" fontId="30" fillId="0" borderId="25" xfId="43" applyNumberFormat="1" applyFont="1" applyBorder="1" applyAlignment="1">
      <alignment vertical="center" wrapText="1"/>
    </xf>
    <xf numFmtId="4" fontId="30" fillId="0" borderId="25" xfId="1" applyNumberFormat="1" applyFont="1" applyBorder="1" applyAlignment="1">
      <alignment horizontal="center" vertical="center"/>
    </xf>
    <xf numFmtId="4" fontId="23" fillId="33" borderId="35" xfId="1" applyNumberFormat="1" applyFont="1" applyFill="1" applyBorder="1" applyAlignment="1">
      <alignment horizontal="center" vertical="center" wrapText="1"/>
    </xf>
    <xf numFmtId="2" fontId="24" fillId="0" borderId="10" xfId="51" applyNumberFormat="1" applyFont="1" applyFill="1" applyBorder="1" applyAlignment="1">
      <alignment horizontal="center" vertical="center" wrapText="1"/>
    </xf>
    <xf numFmtId="4" fontId="24" fillId="33" borderId="10" xfId="0" applyNumberFormat="1" applyFont="1" applyFill="1" applyBorder="1" applyAlignment="1">
      <alignment horizontal="center" vertical="center" wrapText="1"/>
    </xf>
    <xf numFmtId="4" fontId="24" fillId="33" borderId="10" xfId="1" applyNumberFormat="1" applyFont="1" applyFill="1" applyBorder="1" applyAlignment="1">
      <alignment horizontal="center" vertical="center" wrapText="1"/>
    </xf>
    <xf numFmtId="2" fontId="24" fillId="0" borderId="34" xfId="51" applyNumberFormat="1" applyFont="1" applyFill="1" applyBorder="1" applyAlignment="1">
      <alignment horizontal="center" vertical="center" wrapText="1"/>
    </xf>
    <xf numFmtId="4" fontId="24" fillId="33" borderId="34" xfId="0" applyNumberFormat="1" applyFont="1" applyFill="1" applyBorder="1" applyAlignment="1">
      <alignment horizontal="center" vertical="center" wrapText="1"/>
    </xf>
    <xf numFmtId="4" fontId="24" fillId="33" borderId="34" xfId="1" applyNumberFormat="1" applyFont="1" applyFill="1" applyBorder="1" applyAlignment="1">
      <alignment horizontal="center" vertical="center" wrapText="1"/>
    </xf>
    <xf numFmtId="0" fontId="48" fillId="33" borderId="10" xfId="0" applyFont="1" applyFill="1" applyBorder="1" applyAlignment="1">
      <alignment horizontal="left" vertical="center" wrapText="1"/>
    </xf>
    <xf numFmtId="0" fontId="24" fillId="33" borderId="10" xfId="0" applyFont="1" applyFill="1" applyBorder="1" applyAlignment="1">
      <alignment horizontal="center" vertical="center" wrapText="1"/>
    </xf>
    <xf numFmtId="2" fontId="21" fillId="33" borderId="10" xfId="51" applyNumberFormat="1" applyFont="1" applyFill="1" applyBorder="1" applyAlignment="1">
      <alignment horizontal="center" vertical="center" wrapText="1"/>
    </xf>
    <xf numFmtId="44" fontId="46" fillId="33" borderId="10" xfId="1" applyFont="1" applyFill="1" applyBorder="1" applyAlignment="1">
      <alignment horizontal="center" vertical="center" wrapText="1"/>
    </xf>
    <xf numFmtId="4" fontId="24" fillId="33" borderId="25" xfId="1" applyNumberFormat="1" applyFont="1" applyFill="1" applyBorder="1" applyAlignment="1">
      <alignment horizontal="center" vertical="center" wrapText="1"/>
    </xf>
    <xf numFmtId="49" fontId="27" fillId="33" borderId="37" xfId="0" applyNumberFormat="1" applyFont="1" applyFill="1" applyBorder="1" applyAlignment="1">
      <alignment horizontal="left" vertical="center" wrapText="1"/>
    </xf>
    <xf numFmtId="0" fontId="24" fillId="33" borderId="29" xfId="0" applyFont="1" applyFill="1" applyBorder="1" applyAlignment="1">
      <alignment horizontal="left" vertical="center" wrapText="1"/>
    </xf>
    <xf numFmtId="0" fontId="24" fillId="33" borderId="36" xfId="0" applyFont="1" applyFill="1" applyBorder="1" applyAlignment="1">
      <alignment horizontal="left" vertical="center" wrapText="1"/>
    </xf>
    <xf numFmtId="4" fontId="46" fillId="33" borderId="25" xfId="51" applyNumberFormat="1" applyFont="1" applyFill="1" applyBorder="1" applyAlignment="1">
      <alignment horizontal="center" vertical="center" wrapText="1"/>
    </xf>
    <xf numFmtId="49" fontId="27" fillId="33" borderId="25" xfId="0" applyNumberFormat="1" applyFont="1" applyFill="1" applyBorder="1" applyAlignment="1">
      <alignment horizontal="center" vertical="center" wrapText="1"/>
    </xf>
    <xf numFmtId="4" fontId="46" fillId="33" borderId="10" xfId="51" applyNumberFormat="1" applyFont="1" applyFill="1" applyBorder="1" applyAlignment="1">
      <alignment horizontal="center" vertical="center" wrapText="1"/>
    </xf>
    <xf numFmtId="0" fontId="48" fillId="33" borderId="35" xfId="0" applyFont="1" applyFill="1" applyBorder="1" applyAlignment="1">
      <alignment horizontal="left" vertical="center" wrapText="1"/>
    </xf>
    <xf numFmtId="4" fontId="24" fillId="0" borderId="25" xfId="1" applyNumberFormat="1" applyFont="1" applyFill="1" applyBorder="1" applyAlignment="1">
      <alignment horizontal="center" vertical="center" wrapText="1"/>
    </xf>
    <xf numFmtId="4" fontId="24" fillId="0" borderId="10" xfId="1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34" xfId="0" applyFont="1" applyFill="1" applyBorder="1" applyAlignment="1">
      <alignment horizontal="center" vertical="center" wrapText="1"/>
    </xf>
    <xf numFmtId="1" fontId="19" fillId="0" borderId="44" xfId="43" applyNumberFormat="1" applyFont="1" applyBorder="1" applyAlignment="1">
      <alignment vertical="center" wrapText="1"/>
    </xf>
    <xf numFmtId="4" fontId="23" fillId="0" borderId="44" xfId="0" applyNumberFormat="1" applyFont="1" applyBorder="1" applyAlignment="1">
      <alignment horizontal="center" vertical="center" wrapText="1"/>
    </xf>
    <xf numFmtId="4" fontId="21" fillId="0" borderId="44" xfId="1" applyNumberFormat="1" applyFont="1" applyFill="1" applyBorder="1" applyAlignment="1">
      <alignment horizontal="center" vertical="center"/>
    </xf>
    <xf numFmtId="4" fontId="23" fillId="0" borderId="44" xfId="1" applyNumberFormat="1" applyFont="1" applyFill="1" applyBorder="1" applyAlignment="1">
      <alignment horizontal="center" vertical="center" wrapText="1"/>
    </xf>
    <xf numFmtId="49" fontId="44" fillId="33" borderId="10" xfId="0" applyNumberFormat="1" applyFont="1" applyFill="1" applyBorder="1" applyAlignment="1">
      <alignment horizontal="center" vertical="center" wrapText="1"/>
    </xf>
    <xf numFmtId="4" fontId="21" fillId="0" borderId="10" xfId="1" applyNumberFormat="1" applyFont="1" applyFill="1" applyBorder="1" applyAlignment="1">
      <alignment horizontal="center" vertical="center"/>
    </xf>
    <xf numFmtId="4" fontId="24" fillId="36" borderId="10" xfId="1" applyNumberFormat="1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1" fontId="19" fillId="0" borderId="35" xfId="43" applyNumberFormat="1" applyFont="1" applyBorder="1" applyAlignment="1">
      <alignment vertical="center" wrapText="1"/>
    </xf>
    <xf numFmtId="2" fontId="23" fillId="0" borderId="29" xfId="51" applyNumberFormat="1" applyFont="1" applyFill="1" applyBorder="1" applyAlignment="1">
      <alignment horizontal="center" vertical="center" wrapText="1"/>
    </xf>
    <xf numFmtId="4" fontId="23" fillId="33" borderId="29" xfId="0" applyNumberFormat="1" applyFont="1" applyFill="1" applyBorder="1" applyAlignment="1">
      <alignment horizontal="center" vertical="center" wrapText="1"/>
    </xf>
    <xf numFmtId="4" fontId="23" fillId="33" borderId="29" xfId="1" applyNumberFormat="1" applyFont="1" applyFill="1" applyBorder="1" applyAlignment="1">
      <alignment horizontal="center" vertical="center" wrapText="1"/>
    </xf>
    <xf numFmtId="4" fontId="24" fillId="33" borderId="29" xfId="1" applyNumberFormat="1" applyFont="1" applyFill="1" applyBorder="1" applyAlignment="1">
      <alignment horizontal="center" vertical="center" wrapText="1"/>
    </xf>
    <xf numFmtId="1" fontId="30" fillId="0" borderId="10" xfId="43" applyNumberFormat="1" applyFont="1" applyBorder="1" applyAlignment="1">
      <alignment horizontal="left" vertical="center" wrapText="1"/>
    </xf>
    <xf numFmtId="0" fontId="24" fillId="36" borderId="37" xfId="0" applyFont="1" applyFill="1" applyBorder="1" applyAlignment="1">
      <alignment horizontal="center" vertical="center" wrapText="1"/>
    </xf>
    <xf numFmtId="0" fontId="24" fillId="36" borderId="20" xfId="0" applyFont="1" applyFill="1" applyBorder="1" applyAlignment="1">
      <alignment horizontal="center" vertical="center" wrapText="1"/>
    </xf>
    <xf numFmtId="0" fontId="24" fillId="36" borderId="21" xfId="0" applyFont="1" applyFill="1" applyBorder="1" applyAlignment="1">
      <alignment horizontal="center" vertical="center" wrapText="1"/>
    </xf>
    <xf numFmtId="1" fontId="19" fillId="0" borderId="35" xfId="43" applyNumberFormat="1" applyFont="1" applyBorder="1" applyAlignment="1">
      <alignment horizontal="left" vertical="center" wrapText="1"/>
    </xf>
    <xf numFmtId="1" fontId="19" fillId="0" borderId="20" xfId="43" applyNumberFormat="1" applyFont="1" applyBorder="1" applyAlignment="1">
      <alignment horizontal="left" vertical="center" wrapText="1"/>
    </xf>
    <xf numFmtId="1" fontId="19" fillId="0" borderId="21" xfId="43" applyNumberFormat="1" applyFont="1" applyBorder="1" applyAlignment="1">
      <alignment horizontal="left" vertical="center" wrapText="1"/>
    </xf>
    <xf numFmtId="1" fontId="30" fillId="0" borderId="38" xfId="43" applyNumberFormat="1" applyFont="1" applyBorder="1" applyAlignment="1">
      <alignment horizontal="left" vertical="center" wrapText="1"/>
    </xf>
    <xf numFmtId="1" fontId="30" fillId="0" borderId="39" xfId="43" applyNumberFormat="1" applyFont="1" applyBorder="1" applyAlignment="1">
      <alignment horizontal="left" vertical="center" wrapText="1"/>
    </xf>
    <xf numFmtId="1" fontId="30" fillId="0" borderId="40" xfId="43" applyNumberFormat="1" applyFont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/>
    </xf>
    <xf numFmtId="1" fontId="19" fillId="0" borderId="10" xfId="43" applyNumberFormat="1" applyFont="1" applyBorder="1" applyAlignment="1">
      <alignment horizontal="left" vertical="center" wrapText="1"/>
    </xf>
    <xf numFmtId="1" fontId="19" fillId="0" borderId="43" xfId="43" applyNumberFormat="1" applyFont="1" applyBorder="1" applyAlignment="1">
      <alignment horizontal="left" vertical="center" wrapText="1"/>
    </xf>
    <xf numFmtId="1" fontId="19" fillId="0" borderId="33" xfId="43" applyNumberFormat="1" applyFont="1" applyBorder="1" applyAlignment="1">
      <alignment horizontal="left" vertical="center" wrapText="1"/>
    </xf>
    <xf numFmtId="1" fontId="19" fillId="0" borderId="45" xfId="43" applyNumberFormat="1" applyFont="1" applyBorder="1" applyAlignment="1">
      <alignment horizontal="left" vertical="center" wrapText="1"/>
    </xf>
    <xf numFmtId="1" fontId="19" fillId="0" borderId="37" xfId="43" applyNumberFormat="1" applyFont="1" applyBorder="1" applyAlignment="1">
      <alignment horizontal="left" vertical="center" wrapText="1"/>
    </xf>
    <xf numFmtId="0" fontId="23" fillId="0" borderId="37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33" borderId="37" xfId="0" applyFont="1" applyFill="1" applyBorder="1" applyAlignment="1">
      <alignment horizontal="left" vertical="center" wrapText="1"/>
    </xf>
    <xf numFmtId="0" fontId="23" fillId="33" borderId="20" xfId="0" applyFont="1" applyFill="1" applyBorder="1" applyAlignment="1">
      <alignment horizontal="left" vertical="center" wrapText="1"/>
    </xf>
    <xf numFmtId="0" fontId="23" fillId="33" borderId="21" xfId="0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left" vertical="center" wrapText="1"/>
    </xf>
    <xf numFmtId="0" fontId="24" fillId="36" borderId="35" xfId="0" applyFont="1" applyFill="1" applyBorder="1" applyAlignment="1">
      <alignment horizontal="center" vertical="center" wrapText="1"/>
    </xf>
    <xf numFmtId="0" fontId="24" fillId="36" borderId="29" xfId="0" applyFont="1" applyFill="1" applyBorder="1" applyAlignment="1">
      <alignment horizontal="center" vertical="center" wrapText="1"/>
    </xf>
    <xf numFmtId="0" fontId="24" fillId="36" borderId="36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left" vertical="center" wrapText="1"/>
    </xf>
    <xf numFmtId="0" fontId="23" fillId="0" borderId="35" xfId="0" applyFont="1" applyBorder="1" applyAlignment="1">
      <alignment horizontal="center"/>
    </xf>
    <xf numFmtId="0" fontId="23" fillId="0" borderId="29" xfId="0" applyFont="1" applyBorder="1" applyAlignment="1">
      <alignment horizontal="center"/>
    </xf>
    <xf numFmtId="0" fontId="23" fillId="0" borderId="29" xfId="0" applyFont="1" applyBorder="1" applyAlignment="1">
      <alignment horizontal="center" wrapText="1"/>
    </xf>
    <xf numFmtId="0" fontId="23" fillId="0" borderId="36" xfId="0" applyFont="1" applyBorder="1" applyAlignment="1">
      <alignment horizontal="center" wrapText="1"/>
    </xf>
    <xf numFmtId="0" fontId="24" fillId="0" borderId="10" xfId="0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left" vertical="center"/>
    </xf>
    <xf numFmtId="44" fontId="25" fillId="0" borderId="10" xfId="1" applyFont="1" applyFill="1" applyBorder="1" applyAlignment="1">
      <alignment horizontal="left" vertical="center"/>
    </xf>
    <xf numFmtId="0" fontId="21" fillId="0" borderId="37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left" vertical="center" wrapText="1"/>
    </xf>
    <xf numFmtId="0" fontId="23" fillId="0" borderId="23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24" fillId="0" borderId="24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/>
    </xf>
    <xf numFmtId="44" fontId="25" fillId="0" borderId="10" xfId="1" applyFont="1" applyFill="1" applyBorder="1" applyAlignment="1">
      <alignment horizontal="center" vertical="center"/>
    </xf>
    <xf numFmtId="44" fontId="25" fillId="0" borderId="22" xfId="1" applyFont="1" applyFill="1" applyBorder="1" applyAlignment="1">
      <alignment horizontal="center" vertical="center"/>
    </xf>
    <xf numFmtId="0" fontId="25" fillId="0" borderId="24" xfId="0" applyFont="1" applyFill="1" applyBorder="1" applyAlignment="1">
      <alignment horizontal="left" vertical="center" wrapText="1"/>
    </xf>
    <xf numFmtId="0" fontId="37" fillId="33" borderId="31" xfId="0" applyFont="1" applyFill="1" applyBorder="1" applyAlignment="1">
      <alignment horizontal="right"/>
    </xf>
    <xf numFmtId="0" fontId="37" fillId="33" borderId="32" xfId="0" applyFont="1" applyFill="1" applyBorder="1" applyAlignment="1">
      <alignment horizontal="right"/>
    </xf>
    <xf numFmtId="0" fontId="28" fillId="33" borderId="29" xfId="0" applyFont="1" applyFill="1" applyBorder="1" applyAlignment="1">
      <alignment horizontal="center" vertical="center"/>
    </xf>
    <xf numFmtId="0" fontId="28" fillId="33" borderId="0" xfId="0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22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left" vertical="center" wrapText="1"/>
    </xf>
    <xf numFmtId="44" fontId="24" fillId="0" borderId="10" xfId="1" applyFont="1" applyFill="1" applyBorder="1" applyAlignment="1">
      <alignment horizontal="center" vertical="center"/>
    </xf>
    <xf numFmtId="9" fontId="24" fillId="0" borderId="10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3" xfId="0" applyBorder="1" applyAlignment="1">
      <alignment horizontal="center"/>
    </xf>
    <xf numFmtId="0" fontId="38" fillId="0" borderId="34" xfId="0" applyFont="1" applyBorder="1" applyAlignment="1">
      <alignment horizontal="center" vertical="center"/>
    </xf>
    <xf numFmtId="0" fontId="25" fillId="0" borderId="19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/>
    </xf>
    <xf numFmtId="0" fontId="25" fillId="0" borderId="21" xfId="0" applyFont="1" applyFill="1" applyBorder="1" applyAlignment="1">
      <alignment horizontal="left" vertical="center"/>
    </xf>
    <xf numFmtId="0" fontId="39" fillId="34" borderId="10" xfId="0" applyFont="1" applyFill="1" applyBorder="1" applyAlignment="1">
      <alignment horizontal="center" vertical="center"/>
    </xf>
    <xf numFmtId="0" fontId="42" fillId="0" borderId="10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</cellXfs>
  <cellStyles count="53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0" builtinId="20" customBuiltin="1"/>
    <cellStyle name="Incorreto" xfId="8" builtinId="27" customBuiltin="1"/>
    <cellStyle name="Moeda" xfId="1" builtinId="4"/>
    <cellStyle name="Moeda 2" xfId="49"/>
    <cellStyle name="Moeda 2 2" xfId="47"/>
    <cellStyle name="Moeda 4" xfId="44"/>
    <cellStyle name="Neutra" xfId="9" builtinId="28" customBuiltin="1"/>
    <cellStyle name="Normal" xfId="0" builtinId="0"/>
    <cellStyle name="Normal 2" xfId="43"/>
    <cellStyle name="Normal 3" xfId="46"/>
    <cellStyle name="Normal 4" xfId="48"/>
    <cellStyle name="Normal 4 2" xfId="45"/>
    <cellStyle name="Normal 5 2" xfId="50"/>
    <cellStyle name="Nota" xfId="16" builtinId="10" customBuiltin="1"/>
    <cellStyle name="Porcentagem" xfId="52" builtinId="5"/>
    <cellStyle name="Saída" xfId="11" builtinId="21" customBuiltin="1"/>
    <cellStyle name="Texto de Aviso" xfId="15" builtinId="11" customBuiltin="1"/>
    <cellStyle name="Texto Explicativo" xfId="17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otal" xfId="18" builtinId="25" customBuiltin="1"/>
    <cellStyle name="Vírgula" xfId="5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0</xdr:row>
      <xdr:rowOff>276225</xdr:rowOff>
    </xdr:from>
    <xdr:to>
      <xdr:col>4</xdr:col>
      <xdr:colOff>304800</xdr:colOff>
      <xdr:row>0</xdr:row>
      <xdr:rowOff>990600</xdr:rowOff>
    </xdr:to>
    <xdr:sp macro="" textlink="">
      <xdr:nvSpPr>
        <xdr:cNvPr id="2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028950" y="276225"/>
          <a:ext cx="43053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2</xdr:col>
      <xdr:colOff>114300</xdr:colOff>
      <xdr:row>0</xdr:row>
      <xdr:rowOff>152400</xdr:rowOff>
    </xdr:from>
    <xdr:to>
      <xdr:col>2</xdr:col>
      <xdr:colOff>1223596</xdr:colOff>
      <xdr:row>0</xdr:row>
      <xdr:rowOff>1038225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52400"/>
          <a:ext cx="1109296" cy="8858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1866900</xdr:colOff>
      <xdr:row>0</xdr:row>
      <xdr:rowOff>276225</xdr:rowOff>
    </xdr:from>
    <xdr:to>
      <xdr:col>4</xdr:col>
      <xdr:colOff>304800</xdr:colOff>
      <xdr:row>0</xdr:row>
      <xdr:rowOff>990600</xdr:rowOff>
    </xdr:to>
    <xdr:sp macro="" textlink="">
      <xdr:nvSpPr>
        <xdr:cNvPr id="2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2686050" y="276225"/>
          <a:ext cx="31051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2</xdr:col>
      <xdr:colOff>114300</xdr:colOff>
      <xdr:row>0</xdr:row>
      <xdr:rowOff>152400</xdr:rowOff>
    </xdr:from>
    <xdr:to>
      <xdr:col>2</xdr:col>
      <xdr:colOff>1223596</xdr:colOff>
      <xdr:row>0</xdr:row>
      <xdr:rowOff>1038225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954" y="152400"/>
          <a:ext cx="1109296" cy="88582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0</xdr:row>
      <xdr:rowOff>257175</xdr:rowOff>
    </xdr:from>
    <xdr:to>
      <xdr:col>7</xdr:col>
      <xdr:colOff>276225</xdr:colOff>
      <xdr:row>0</xdr:row>
      <xdr:rowOff>971550</xdr:rowOff>
    </xdr:to>
    <xdr:sp macro="" textlink="">
      <xdr:nvSpPr>
        <xdr:cNvPr id="2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600450" y="257175"/>
          <a:ext cx="30480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1</xdr:col>
      <xdr:colOff>1047750</xdr:colOff>
      <xdr:row>1</xdr:row>
      <xdr:rowOff>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371600" cy="409575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0</xdr:rowOff>
    </xdr:from>
    <xdr:to>
      <xdr:col>0</xdr:col>
      <xdr:colOff>1085850</xdr:colOff>
      <xdr:row>3</xdr:row>
      <xdr:rowOff>120132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809625" cy="720207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1276350</xdr:colOff>
      <xdr:row>0</xdr:row>
      <xdr:rowOff>114300</xdr:rowOff>
    </xdr:from>
    <xdr:to>
      <xdr:col>3</xdr:col>
      <xdr:colOff>742950</xdr:colOff>
      <xdr:row>4</xdr:row>
      <xdr:rowOff>0</xdr:rowOff>
    </xdr:to>
    <xdr:sp macro="" textlink="">
      <xdr:nvSpPr>
        <xdr:cNvPr id="3" name="Text Box 6">
          <a:extLst>
            <a:ext uri="{FF2B5EF4-FFF2-40B4-BE49-F238E27FC236}"/>
          </a:extLst>
        </xdr:cNvPr>
        <xdr:cNvSpPr txBox="1">
          <a:spLocks noChangeArrowheads="1"/>
        </xdr:cNvSpPr>
      </xdr:nvSpPr>
      <xdr:spPr bwMode="auto">
        <a:xfrm>
          <a:off x="3048000" y="114300"/>
          <a:ext cx="314325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PREFEITURA MUNICIPAL DE CARMO</a:t>
          </a:r>
          <a:endParaRPr lang="pt-BR" sz="11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Rua Princesa Izabel, n° 91 - centro</a:t>
          </a:r>
        </a:p>
        <a:p>
          <a:pPr algn="ctr" rtl="1">
            <a:defRPr sz="1000"/>
          </a:pPr>
          <a:r>
            <a:rPr lang="pt-BR" sz="1100" b="0" i="0" strike="noStrike">
              <a:solidFill>
                <a:srgbClr val="000000"/>
              </a:solidFill>
              <a:latin typeface="Arial"/>
              <a:cs typeface="Arial"/>
            </a:rPr>
            <a:t>CEP: 28.640-000 - CARMO/RJ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7"/>
  <sheetViews>
    <sheetView showGridLines="0" tabSelected="1" workbookViewId="0">
      <selection activeCell="C160" sqref="C160"/>
    </sheetView>
  </sheetViews>
  <sheetFormatPr defaultRowHeight="15.75" x14ac:dyDescent="0.25"/>
  <cols>
    <col min="1" max="1" width="5.375" customWidth="1"/>
    <col min="2" max="2" width="11" customWidth="1"/>
    <col min="3" max="3" width="36.875" customWidth="1"/>
    <col min="4" max="4" width="7" customWidth="1"/>
    <col min="5" max="5" width="6.75" bestFit="1" customWidth="1"/>
    <col min="6" max="6" width="9.375" bestFit="1" customWidth="1"/>
    <col min="7" max="7" width="12" bestFit="1" customWidth="1"/>
    <col min="8" max="8" width="8" customWidth="1"/>
  </cols>
  <sheetData>
    <row r="1" spans="1:10" ht="93" customHeight="1" x14ac:dyDescent="0.25">
      <c r="A1" s="266"/>
      <c r="B1" s="267"/>
      <c r="C1" s="268"/>
      <c r="D1" s="268"/>
      <c r="E1" s="268"/>
      <c r="F1" s="268"/>
      <c r="G1" s="268"/>
      <c r="H1" s="269"/>
    </row>
    <row r="2" spans="1:10" ht="25.5" customHeight="1" x14ac:dyDescent="0.25">
      <c r="A2" s="270" t="s">
        <v>101</v>
      </c>
      <c r="B2" s="270"/>
      <c r="C2" s="270"/>
      <c r="D2" s="270"/>
      <c r="E2" s="270"/>
      <c r="F2" s="270"/>
      <c r="G2" s="270"/>
      <c r="H2" s="270"/>
    </row>
    <row r="3" spans="1:10" x14ac:dyDescent="0.25">
      <c r="A3" s="271" t="s">
        <v>25</v>
      </c>
      <c r="B3" s="271"/>
      <c r="C3" s="271"/>
      <c r="D3" s="271"/>
      <c r="E3" s="271"/>
      <c r="F3" s="272" t="s">
        <v>26</v>
      </c>
      <c r="G3" s="272"/>
      <c r="H3" s="272"/>
    </row>
    <row r="4" spans="1:10" ht="27.75" customHeight="1" x14ac:dyDescent="0.25">
      <c r="A4" s="276" t="s">
        <v>54</v>
      </c>
      <c r="B4" s="271"/>
      <c r="C4" s="271"/>
      <c r="D4" s="271"/>
      <c r="E4" s="271"/>
      <c r="F4" s="272" t="s">
        <v>47</v>
      </c>
      <c r="G4" s="272"/>
      <c r="H4" s="272"/>
    </row>
    <row r="5" spans="1:10" ht="21.75" customHeight="1" x14ac:dyDescent="0.25">
      <c r="A5" s="271" t="s">
        <v>83</v>
      </c>
      <c r="B5" s="271"/>
      <c r="C5" s="271"/>
      <c r="D5" s="271"/>
      <c r="E5" s="277" t="s">
        <v>27</v>
      </c>
      <c r="F5" s="277"/>
      <c r="G5" s="277"/>
      <c r="H5" s="277"/>
    </row>
    <row r="6" spans="1:10" ht="25.5" customHeight="1" x14ac:dyDescent="0.25">
      <c r="A6" s="278" t="s">
        <v>46</v>
      </c>
      <c r="B6" s="278"/>
      <c r="C6" s="278"/>
      <c r="D6" s="278"/>
      <c r="E6" s="153"/>
      <c r="F6" s="142"/>
      <c r="G6" s="154"/>
      <c r="H6" s="155"/>
    </row>
    <row r="7" spans="1:10" x14ac:dyDescent="0.25">
      <c r="A7" s="25" t="s">
        <v>28</v>
      </c>
      <c r="B7" s="25" t="s">
        <v>21</v>
      </c>
      <c r="C7" s="25" t="s">
        <v>22</v>
      </c>
      <c r="D7" s="25"/>
      <c r="E7" s="25"/>
      <c r="F7" s="29"/>
      <c r="G7" s="29"/>
      <c r="H7" s="29"/>
    </row>
    <row r="8" spans="1:10" x14ac:dyDescent="0.25">
      <c r="A8" s="147">
        <v>1</v>
      </c>
      <c r="B8" s="137"/>
      <c r="C8" s="262" t="s">
        <v>34</v>
      </c>
      <c r="D8" s="263"/>
      <c r="E8" s="263"/>
      <c r="F8" s="263"/>
      <c r="G8" s="263"/>
      <c r="H8" s="264"/>
    </row>
    <row r="9" spans="1:10" ht="38.25" customHeight="1" x14ac:dyDescent="0.25">
      <c r="A9" s="156">
        <v>1</v>
      </c>
      <c r="B9" s="163" t="s">
        <v>4</v>
      </c>
      <c r="C9" s="239" t="s">
        <v>13</v>
      </c>
      <c r="D9" s="239"/>
      <c r="E9" s="239"/>
      <c r="F9" s="239"/>
      <c r="G9" s="239"/>
      <c r="H9" s="239"/>
    </row>
    <row r="10" spans="1:10" x14ac:dyDescent="0.25">
      <c r="A10" s="165"/>
      <c r="B10" s="166"/>
      <c r="C10" s="148"/>
      <c r="D10" s="159" t="s">
        <v>1</v>
      </c>
      <c r="E10" s="160" t="s">
        <v>1</v>
      </c>
      <c r="F10" s="171"/>
      <c r="G10" s="123" t="s">
        <v>102</v>
      </c>
      <c r="H10" s="170"/>
    </row>
    <row r="11" spans="1:10" x14ac:dyDescent="0.25">
      <c r="A11" s="168"/>
      <c r="B11" s="169"/>
      <c r="C11" s="148"/>
      <c r="D11" s="11">
        <v>3</v>
      </c>
      <c r="E11" s="12">
        <v>2</v>
      </c>
      <c r="F11" s="172"/>
      <c r="G11" s="205">
        <f>D11*E11</f>
        <v>6</v>
      </c>
      <c r="H11" s="170"/>
    </row>
    <row r="12" spans="1:10" x14ac:dyDescent="0.25">
      <c r="A12" s="143">
        <v>2</v>
      </c>
      <c r="B12" s="118"/>
      <c r="C12" s="240" t="s">
        <v>85</v>
      </c>
      <c r="D12" s="241"/>
      <c r="E12" s="241"/>
      <c r="F12" s="241"/>
      <c r="G12" s="241"/>
      <c r="H12" s="242"/>
    </row>
    <row r="13" spans="1:10" ht="60" customHeight="1" x14ac:dyDescent="0.25">
      <c r="A13" s="144" t="s">
        <v>35</v>
      </c>
      <c r="B13" s="119" t="s">
        <v>5</v>
      </c>
      <c r="C13" s="255" t="s">
        <v>14</v>
      </c>
      <c r="D13" s="256"/>
      <c r="E13" s="256"/>
      <c r="F13" s="256"/>
      <c r="G13" s="256"/>
      <c r="H13" s="257"/>
      <c r="J13" s="151"/>
    </row>
    <row r="14" spans="1:10" x14ac:dyDescent="0.25">
      <c r="A14" s="144"/>
      <c r="B14" s="119"/>
      <c r="C14" s="14"/>
      <c r="D14" s="203" t="s">
        <v>113</v>
      </c>
      <c r="E14" s="204" t="s">
        <v>114</v>
      </c>
      <c r="F14" s="205" t="s">
        <v>115</v>
      </c>
      <c r="G14" s="205" t="s">
        <v>103</v>
      </c>
      <c r="H14" s="123"/>
      <c r="J14" s="151"/>
    </row>
    <row r="15" spans="1:10" x14ac:dyDescent="0.25">
      <c r="A15" s="144"/>
      <c r="B15" s="119"/>
      <c r="C15" s="14" t="s">
        <v>105</v>
      </c>
      <c r="D15" s="15">
        <f>191.14+22+9.92+7.8</f>
        <v>230.85999999999999</v>
      </c>
      <c r="E15" s="12">
        <v>0.5</v>
      </c>
      <c r="F15" s="123">
        <v>0.6</v>
      </c>
      <c r="G15" s="123">
        <f>ROUND(D15*E15*F15,2)</f>
        <v>69.260000000000005</v>
      </c>
      <c r="H15" s="123"/>
      <c r="J15" s="151"/>
    </row>
    <row r="16" spans="1:10" ht="30" customHeight="1" x14ac:dyDescent="0.25">
      <c r="A16" s="144"/>
      <c r="B16" s="119"/>
      <c r="C16" s="14" t="s">
        <v>163</v>
      </c>
      <c r="D16" s="15">
        <f>34.13+18.56+19.47</f>
        <v>72.16</v>
      </c>
      <c r="E16" s="12">
        <v>1.5</v>
      </c>
      <c r="F16" s="123">
        <v>0.5</v>
      </c>
      <c r="G16" s="123">
        <f t="shared" ref="G16" si="0">ROUND(D16*E16*F16,2)</f>
        <v>54.12</v>
      </c>
      <c r="H16" s="123"/>
      <c r="J16" s="151"/>
    </row>
    <row r="17" spans="1:10" x14ac:dyDescent="0.25">
      <c r="A17" s="144"/>
      <c r="B17" s="119"/>
      <c r="C17" s="174"/>
      <c r="D17" s="175"/>
      <c r="E17" s="157"/>
      <c r="F17" s="202"/>
      <c r="G17" s="205">
        <f>SUM(G15:G16)</f>
        <v>123.38</v>
      </c>
      <c r="H17" s="167"/>
      <c r="J17" s="151"/>
    </row>
    <row r="18" spans="1:10" x14ac:dyDescent="0.25">
      <c r="A18" s="144"/>
      <c r="B18" s="119"/>
      <c r="C18" s="174"/>
      <c r="D18" s="175"/>
      <c r="E18" s="157"/>
      <c r="F18" s="202"/>
      <c r="G18" s="205"/>
      <c r="H18" s="167"/>
      <c r="J18" s="151"/>
    </row>
    <row r="19" spans="1:10" ht="34.5" customHeight="1" x14ac:dyDescent="0.25">
      <c r="A19" s="144" t="s">
        <v>89</v>
      </c>
      <c r="B19" s="119" t="s">
        <v>153</v>
      </c>
      <c r="C19" s="261" t="s">
        <v>152</v>
      </c>
      <c r="D19" s="261"/>
      <c r="E19" s="261"/>
      <c r="F19" s="261"/>
      <c r="G19" s="261"/>
      <c r="H19" s="261"/>
    </row>
    <row r="20" spans="1:10" x14ac:dyDescent="0.25">
      <c r="A20" s="144"/>
      <c r="B20" s="119"/>
      <c r="C20" s="176"/>
      <c r="D20" s="206" t="s">
        <v>113</v>
      </c>
      <c r="E20" s="207" t="s">
        <v>114</v>
      </c>
      <c r="F20" s="208" t="s">
        <v>115</v>
      </c>
      <c r="G20" s="208" t="s">
        <v>103</v>
      </c>
      <c r="H20" s="161"/>
    </row>
    <row r="21" spans="1:10" x14ac:dyDescent="0.25">
      <c r="A21" s="144"/>
      <c r="B21" s="119"/>
      <c r="C21" s="14" t="s">
        <v>106</v>
      </c>
      <c r="D21" s="15">
        <f>49.72+34.46+34.47+45.07+6</f>
        <v>169.72</v>
      </c>
      <c r="E21" s="12">
        <v>0.5</v>
      </c>
      <c r="F21" s="123">
        <v>0.6</v>
      </c>
      <c r="G21" s="123">
        <f t="shared" ref="G21" si="1">ROUND(D21*E21*F21,2)</f>
        <v>50.92</v>
      </c>
      <c r="H21" s="161"/>
    </row>
    <row r="22" spans="1:10" x14ac:dyDescent="0.25">
      <c r="A22" s="144"/>
      <c r="B22" s="119"/>
      <c r="C22" s="14" t="s">
        <v>107</v>
      </c>
      <c r="D22" s="15">
        <v>41.97</v>
      </c>
      <c r="E22" s="12">
        <v>1.6</v>
      </c>
      <c r="F22" s="123">
        <v>1</v>
      </c>
      <c r="G22" s="123">
        <f t="shared" ref="G22:G25" si="2">ROUND(D22*E22*F22,2)</f>
        <v>67.150000000000006</v>
      </c>
      <c r="H22" s="123"/>
    </row>
    <row r="23" spans="1:10" x14ac:dyDescent="0.25">
      <c r="A23" s="144"/>
      <c r="B23" s="119"/>
      <c r="C23" s="14" t="s">
        <v>108</v>
      </c>
      <c r="D23" s="15">
        <f>33.04+33.27</f>
        <v>66.31</v>
      </c>
      <c r="E23" s="12">
        <v>1.9</v>
      </c>
      <c r="F23" s="123">
        <v>1.5</v>
      </c>
      <c r="G23" s="123">
        <f t="shared" si="2"/>
        <v>188.98</v>
      </c>
      <c r="H23" s="123"/>
    </row>
    <row r="24" spans="1:10" x14ac:dyDescent="0.25">
      <c r="A24" s="144"/>
      <c r="B24" s="119"/>
      <c r="C24" s="14" t="s">
        <v>110</v>
      </c>
      <c r="D24" s="15">
        <v>50</v>
      </c>
      <c r="E24" s="12">
        <v>1.5</v>
      </c>
      <c r="F24" s="123">
        <v>1.5</v>
      </c>
      <c r="G24" s="123">
        <f t="shared" si="2"/>
        <v>112.5</v>
      </c>
      <c r="H24" s="123"/>
    </row>
    <row r="25" spans="1:10" x14ac:dyDescent="0.25">
      <c r="A25" s="144"/>
      <c r="B25" s="119"/>
      <c r="C25" s="232" t="s">
        <v>164</v>
      </c>
      <c r="D25" s="175">
        <v>38.840000000000003</v>
      </c>
      <c r="E25" s="157">
        <v>1.2</v>
      </c>
      <c r="F25" s="158">
        <v>1.78</v>
      </c>
      <c r="G25" s="158">
        <f t="shared" si="2"/>
        <v>82.96</v>
      </c>
      <c r="H25" s="158"/>
    </row>
    <row r="26" spans="1:10" x14ac:dyDescent="0.25">
      <c r="A26" s="144"/>
      <c r="B26" s="119"/>
      <c r="C26" s="174"/>
      <c r="D26" s="175"/>
      <c r="E26" s="157"/>
      <c r="F26" s="158"/>
      <c r="G26" s="213">
        <f>SUM(G21:G25)</f>
        <v>502.51</v>
      </c>
      <c r="H26" s="158"/>
    </row>
    <row r="27" spans="1:10" x14ac:dyDescent="0.25">
      <c r="A27" s="144"/>
      <c r="B27" s="119"/>
      <c r="C27" s="174"/>
      <c r="D27" s="175"/>
      <c r="E27" s="157"/>
      <c r="F27" s="158"/>
      <c r="G27" s="213"/>
      <c r="H27" s="158"/>
    </row>
    <row r="28" spans="1:10" ht="29.25" customHeight="1" x14ac:dyDescent="0.25">
      <c r="A28" s="144" t="s">
        <v>90</v>
      </c>
      <c r="B28" s="119">
        <v>97084</v>
      </c>
      <c r="C28" s="261" t="s">
        <v>127</v>
      </c>
      <c r="D28" s="261"/>
      <c r="E28" s="261"/>
      <c r="F28" s="261"/>
      <c r="G28" s="261"/>
      <c r="H28" s="261"/>
    </row>
    <row r="29" spans="1:10" x14ac:dyDescent="0.25">
      <c r="A29" s="144"/>
      <c r="B29" s="119"/>
      <c r="C29" s="176"/>
      <c r="D29" s="177"/>
      <c r="E29" s="160" t="s">
        <v>113</v>
      </c>
      <c r="F29" s="161" t="s">
        <v>114</v>
      </c>
      <c r="G29" s="161" t="s">
        <v>3</v>
      </c>
      <c r="H29" s="161"/>
    </row>
    <row r="30" spans="1:10" x14ac:dyDescent="0.25">
      <c r="A30" s="144"/>
      <c r="B30" s="119"/>
      <c r="C30" s="14" t="s">
        <v>107</v>
      </c>
      <c r="D30" s="15"/>
      <c r="E30" s="15">
        <v>41.97</v>
      </c>
      <c r="F30" s="12">
        <v>1.6</v>
      </c>
      <c r="G30" s="158">
        <f>ROUND(E30*F30,2)</f>
        <v>67.150000000000006</v>
      </c>
      <c r="H30" s="123"/>
    </row>
    <row r="31" spans="1:10" x14ac:dyDescent="0.25">
      <c r="A31" s="144"/>
      <c r="B31" s="119"/>
      <c r="C31" s="14" t="s">
        <v>108</v>
      </c>
      <c r="D31" s="15"/>
      <c r="E31" s="15">
        <f>33.04+33.27</f>
        <v>66.31</v>
      </c>
      <c r="F31" s="12">
        <v>1.9</v>
      </c>
      <c r="G31" s="158">
        <f>ROUND(E31*F31,2)</f>
        <v>125.99</v>
      </c>
      <c r="H31" s="123"/>
    </row>
    <row r="32" spans="1:10" x14ac:dyDescent="0.25">
      <c r="A32" s="144"/>
      <c r="B32" s="119"/>
      <c r="C32" s="232" t="s">
        <v>164</v>
      </c>
      <c r="D32" s="175"/>
      <c r="E32" s="175">
        <v>38.840000000000003</v>
      </c>
      <c r="F32" s="157">
        <v>1.2</v>
      </c>
      <c r="G32" s="158">
        <f>ROUND(E32*F32,2)</f>
        <v>46.61</v>
      </c>
      <c r="H32" s="158"/>
    </row>
    <row r="33" spans="1:8" x14ac:dyDescent="0.25">
      <c r="A33" s="144"/>
      <c r="B33" s="119"/>
      <c r="C33" s="174"/>
      <c r="D33" s="175"/>
      <c r="E33" s="157"/>
      <c r="F33" s="158"/>
      <c r="G33" s="213">
        <f>SUM(G30:G32)</f>
        <v>239.75</v>
      </c>
      <c r="H33" s="158"/>
    </row>
    <row r="34" spans="1:8" x14ac:dyDescent="0.25">
      <c r="A34" s="144"/>
      <c r="B34" s="173"/>
      <c r="C34" s="174"/>
      <c r="D34" s="175"/>
      <c r="E34" s="157"/>
      <c r="F34" s="158"/>
      <c r="G34" s="213"/>
      <c r="H34" s="158"/>
    </row>
    <row r="35" spans="1:8" ht="38.25" customHeight="1" x14ac:dyDescent="0.25">
      <c r="A35" s="144" t="s">
        <v>93</v>
      </c>
      <c r="B35" s="173" t="s">
        <v>6</v>
      </c>
      <c r="C35" s="261" t="s">
        <v>15</v>
      </c>
      <c r="D35" s="261"/>
      <c r="E35" s="261"/>
      <c r="F35" s="261"/>
      <c r="G35" s="261"/>
      <c r="H35" s="261"/>
    </row>
    <row r="36" spans="1:8" x14ac:dyDescent="0.25">
      <c r="A36" s="144"/>
      <c r="B36" s="119"/>
      <c r="C36" s="176"/>
      <c r="D36" s="177"/>
      <c r="E36" s="160"/>
      <c r="F36" s="161"/>
      <c r="G36" s="161" t="s">
        <v>103</v>
      </c>
      <c r="H36" s="161"/>
    </row>
    <row r="37" spans="1:8" x14ac:dyDescent="0.25">
      <c r="A37" s="144"/>
      <c r="B37" s="119"/>
      <c r="C37" s="174"/>
      <c r="D37" s="175"/>
      <c r="E37" s="157"/>
      <c r="F37" s="158"/>
      <c r="G37" s="213">
        <f>G33</f>
        <v>239.75</v>
      </c>
      <c r="H37" s="158" t="s">
        <v>156</v>
      </c>
    </row>
    <row r="38" spans="1:8" ht="47.25" customHeight="1" x14ac:dyDescent="0.25">
      <c r="A38" s="144" t="s">
        <v>95</v>
      </c>
      <c r="B38" s="178" t="s">
        <v>7</v>
      </c>
      <c r="C38" s="250" t="s">
        <v>16</v>
      </c>
      <c r="D38" s="250"/>
      <c r="E38" s="250"/>
      <c r="F38" s="250"/>
      <c r="G38" s="250"/>
      <c r="H38" s="250"/>
    </row>
    <row r="39" spans="1:8" x14ac:dyDescent="0.25">
      <c r="A39" s="144"/>
      <c r="B39" s="122"/>
      <c r="C39" s="179"/>
      <c r="D39" s="177" t="s">
        <v>113</v>
      </c>
      <c r="E39" s="160" t="s">
        <v>114</v>
      </c>
      <c r="F39" s="161" t="s">
        <v>155</v>
      </c>
      <c r="G39" s="161" t="s">
        <v>103</v>
      </c>
      <c r="H39" s="161"/>
    </row>
    <row r="40" spans="1:8" x14ac:dyDescent="0.25">
      <c r="A40" s="144"/>
      <c r="B40" s="122"/>
      <c r="C40" s="14" t="s">
        <v>107</v>
      </c>
      <c r="D40" s="15">
        <v>41.97</v>
      </c>
      <c r="E40" s="12">
        <v>1.6</v>
      </c>
      <c r="F40" s="123">
        <v>0.1</v>
      </c>
      <c r="G40" s="123">
        <f t="shared" ref="G40:G41" si="3">ROUND(D40*E40*F40,2)</f>
        <v>6.72</v>
      </c>
      <c r="H40" s="123"/>
    </row>
    <row r="41" spans="1:8" x14ac:dyDescent="0.25">
      <c r="A41" s="144"/>
      <c r="B41" s="122"/>
      <c r="C41" s="232" t="s">
        <v>165</v>
      </c>
      <c r="D41" s="15">
        <v>38.840000000000003</v>
      </c>
      <c r="E41" s="12">
        <v>1.2</v>
      </c>
      <c r="F41" s="123">
        <v>0.1</v>
      </c>
      <c r="G41" s="123">
        <f t="shared" si="3"/>
        <v>4.66</v>
      </c>
      <c r="H41" s="123"/>
    </row>
    <row r="42" spans="1:8" x14ac:dyDescent="0.25">
      <c r="A42" s="144"/>
      <c r="B42" s="122"/>
      <c r="C42" s="104"/>
      <c r="D42" s="15"/>
      <c r="E42" s="12"/>
      <c r="F42" s="123"/>
      <c r="G42" s="205">
        <f>SUM(G40:G41)</f>
        <v>11.379999999999999</v>
      </c>
      <c r="H42" s="123"/>
    </row>
    <row r="43" spans="1:8" x14ac:dyDescent="0.25">
      <c r="A43" s="144"/>
      <c r="B43" s="122"/>
      <c r="C43" s="234"/>
      <c r="D43" s="235"/>
      <c r="E43" s="236"/>
      <c r="F43" s="237"/>
      <c r="G43" s="238"/>
      <c r="H43" s="167"/>
    </row>
    <row r="44" spans="1:8" x14ac:dyDescent="0.25">
      <c r="A44" s="143">
        <v>3</v>
      </c>
      <c r="B44" s="120"/>
      <c r="C44" s="262" t="s">
        <v>98</v>
      </c>
      <c r="D44" s="263"/>
      <c r="E44" s="263"/>
      <c r="F44" s="263"/>
      <c r="G44" s="263"/>
      <c r="H44" s="264"/>
    </row>
    <row r="45" spans="1:8" x14ac:dyDescent="0.25">
      <c r="A45" s="210" t="s">
        <v>37</v>
      </c>
      <c r="B45" s="214"/>
      <c r="C45" s="220" t="s">
        <v>140</v>
      </c>
      <c r="D45" s="215"/>
      <c r="E45" s="215"/>
      <c r="F45" s="215"/>
      <c r="G45" s="215"/>
      <c r="H45" s="216"/>
    </row>
    <row r="46" spans="1:8" s="150" customFormat="1" ht="34.5" customHeight="1" x14ac:dyDescent="0.25">
      <c r="A46" s="144" t="s">
        <v>141</v>
      </c>
      <c r="B46" s="180"/>
      <c r="C46" s="265" t="s">
        <v>139</v>
      </c>
      <c r="D46" s="265"/>
      <c r="E46" s="265"/>
      <c r="F46" s="265"/>
      <c r="G46" s="265"/>
      <c r="H46" s="265"/>
    </row>
    <row r="47" spans="1:8" s="150" customFormat="1" x14ac:dyDescent="0.25">
      <c r="A47" s="144"/>
      <c r="B47" s="132"/>
      <c r="C47" s="185"/>
      <c r="E47" s="190" t="s">
        <v>111</v>
      </c>
      <c r="F47" s="186" t="s">
        <v>1</v>
      </c>
      <c r="G47" s="187" t="s">
        <v>1</v>
      </c>
      <c r="H47" s="188"/>
    </row>
    <row r="48" spans="1:8" s="150" customFormat="1" ht="25.5" x14ac:dyDescent="0.25">
      <c r="A48" s="144"/>
      <c r="B48" s="132"/>
      <c r="C48" s="14" t="s">
        <v>108</v>
      </c>
      <c r="D48" s="6"/>
      <c r="E48" s="133">
        <v>44</v>
      </c>
      <c r="F48" s="134">
        <v>1.5</v>
      </c>
      <c r="G48" s="158">
        <f t="shared" ref="G48:G49" si="4">ROUND(E48*F48,2)</f>
        <v>66</v>
      </c>
      <c r="H48" s="136" t="s">
        <v>157</v>
      </c>
    </row>
    <row r="49" spans="1:8" s="150" customFormat="1" ht="25.5" x14ac:dyDescent="0.25">
      <c r="A49" s="144"/>
      <c r="B49" s="218"/>
      <c r="C49" s="233" t="s">
        <v>164</v>
      </c>
      <c r="D49" s="189"/>
      <c r="E49" s="182">
        <f>ROUND(E32/3,)</f>
        <v>13</v>
      </c>
      <c r="F49" s="183">
        <v>1.78</v>
      </c>
      <c r="G49" s="158">
        <f t="shared" si="4"/>
        <v>23.14</v>
      </c>
      <c r="H49" s="136" t="s">
        <v>157</v>
      </c>
    </row>
    <row r="50" spans="1:8" s="150" customFormat="1" x14ac:dyDescent="0.25">
      <c r="A50" s="144"/>
      <c r="B50" s="218"/>
      <c r="C50" s="82"/>
      <c r="D50" s="189"/>
      <c r="E50" s="182"/>
      <c r="F50" s="183"/>
      <c r="G50" s="217">
        <f>SUM(G48:G48)</f>
        <v>66</v>
      </c>
      <c r="H50" s="184"/>
    </row>
    <row r="51" spans="1:8" s="150" customFormat="1" x14ac:dyDescent="0.25">
      <c r="A51" s="210" t="s">
        <v>38</v>
      </c>
      <c r="B51" s="132"/>
      <c r="C51" s="209" t="s">
        <v>135</v>
      </c>
      <c r="D51" s="6"/>
      <c r="E51" s="133"/>
      <c r="F51" s="134"/>
      <c r="G51" s="219"/>
      <c r="H51" s="136"/>
    </row>
    <row r="52" spans="1:8" s="150" customFormat="1" ht="32.25" customHeight="1" x14ac:dyDescent="0.25">
      <c r="A52" s="144" t="s">
        <v>120</v>
      </c>
      <c r="B52" s="132" t="s">
        <v>128</v>
      </c>
      <c r="C52" s="265" t="s">
        <v>129</v>
      </c>
      <c r="D52" s="265"/>
      <c r="E52" s="265"/>
      <c r="F52" s="265"/>
      <c r="G52" s="265"/>
      <c r="H52" s="265"/>
    </row>
    <row r="53" spans="1:8" s="150" customFormat="1" x14ac:dyDescent="0.25">
      <c r="A53" s="144"/>
      <c r="B53" s="132"/>
      <c r="C53" s="185"/>
      <c r="D53" s="206"/>
      <c r="E53" s="207" t="s">
        <v>158</v>
      </c>
      <c r="F53" s="208" t="s">
        <v>2</v>
      </c>
      <c r="G53" s="187" t="s">
        <v>126</v>
      </c>
      <c r="H53" s="188"/>
    </row>
    <row r="54" spans="1:8" s="150" customFormat="1" x14ac:dyDescent="0.25">
      <c r="A54" s="144"/>
      <c r="B54" s="132"/>
      <c r="C54" s="14"/>
      <c r="D54" s="15"/>
      <c r="E54" s="12">
        <v>40</v>
      </c>
      <c r="F54" s="123">
        <f>G61</f>
        <v>17.66</v>
      </c>
      <c r="G54" s="158">
        <f t="shared" ref="G54" si="5">ROUND(E54*F54,2)</f>
        <v>706.4</v>
      </c>
      <c r="H54" s="136"/>
    </row>
    <row r="55" spans="1:8" s="150" customFormat="1" x14ac:dyDescent="0.25">
      <c r="A55" s="144"/>
      <c r="B55" s="132"/>
      <c r="C55" s="14"/>
      <c r="D55" s="15"/>
      <c r="E55" s="12"/>
      <c r="F55" s="123"/>
      <c r="G55" s="205">
        <f>SUM(G54)</f>
        <v>706.4</v>
      </c>
      <c r="H55" s="136"/>
    </row>
    <row r="56" spans="1:8" s="150" customFormat="1" ht="43.5" customHeight="1" x14ac:dyDescent="0.25">
      <c r="A56" s="144" t="s">
        <v>121</v>
      </c>
      <c r="B56" s="132" t="s">
        <v>130</v>
      </c>
      <c r="C56" s="255" t="s">
        <v>131</v>
      </c>
      <c r="D56" s="256"/>
      <c r="E56" s="256"/>
      <c r="F56" s="256"/>
      <c r="G56" s="256"/>
      <c r="H56" s="257"/>
    </row>
    <row r="57" spans="1:8" s="150" customFormat="1" x14ac:dyDescent="0.25">
      <c r="A57" s="144"/>
      <c r="B57" s="132"/>
      <c r="C57" s="174"/>
      <c r="D57" s="206" t="s">
        <v>113</v>
      </c>
      <c r="E57" s="207" t="s">
        <v>114</v>
      </c>
      <c r="F57" s="208" t="s">
        <v>115</v>
      </c>
      <c r="G57" s="187" t="s">
        <v>103</v>
      </c>
      <c r="H57" s="184"/>
    </row>
    <row r="58" spans="1:8" s="150" customFormat="1" x14ac:dyDescent="0.25">
      <c r="A58" s="144"/>
      <c r="B58" s="132"/>
      <c r="C58" s="14" t="s">
        <v>107</v>
      </c>
      <c r="D58" s="15">
        <f>2*41.97</f>
        <v>83.94</v>
      </c>
      <c r="E58" s="12">
        <v>0.2</v>
      </c>
      <c r="F58" s="123">
        <v>0.3</v>
      </c>
      <c r="G58" s="123">
        <f t="shared" ref="G58:G60" si="6">ROUND(D58*E58*F58,2)</f>
        <v>5.04</v>
      </c>
      <c r="H58" s="184"/>
    </row>
    <row r="59" spans="1:8" s="150" customFormat="1" x14ac:dyDescent="0.25">
      <c r="A59" s="144"/>
      <c r="B59" s="132"/>
      <c r="C59" s="14" t="s">
        <v>108</v>
      </c>
      <c r="D59" s="15">
        <f>2*66.31</f>
        <v>132.62</v>
      </c>
      <c r="E59" s="12">
        <v>0.2</v>
      </c>
      <c r="F59" s="123">
        <v>0.3</v>
      </c>
      <c r="G59" s="123">
        <f t="shared" si="6"/>
        <v>7.96</v>
      </c>
      <c r="H59" s="184"/>
    </row>
    <row r="60" spans="1:8" s="150" customFormat="1" x14ac:dyDescent="0.25">
      <c r="A60" s="144"/>
      <c r="B60" s="132"/>
      <c r="C60" s="233" t="s">
        <v>164</v>
      </c>
      <c r="D60" s="15">
        <f>D41*2</f>
        <v>77.680000000000007</v>
      </c>
      <c r="E60" s="12">
        <v>0.2</v>
      </c>
      <c r="F60" s="123">
        <v>0.3</v>
      </c>
      <c r="G60" s="123">
        <f t="shared" si="6"/>
        <v>4.66</v>
      </c>
      <c r="H60" s="184"/>
    </row>
    <row r="61" spans="1:8" s="150" customFormat="1" x14ac:dyDescent="0.25">
      <c r="A61" s="144"/>
      <c r="B61" s="132"/>
      <c r="C61" s="174"/>
      <c r="D61" s="17"/>
      <c r="E61" s="133"/>
      <c r="F61" s="134"/>
      <c r="G61" s="219">
        <f>SUM(G58:G60)</f>
        <v>17.66</v>
      </c>
      <c r="H61" s="184"/>
    </row>
    <row r="62" spans="1:8" s="150" customFormat="1" x14ac:dyDescent="0.25">
      <c r="A62" s="210" t="s">
        <v>84</v>
      </c>
      <c r="B62" s="132"/>
      <c r="C62" s="209" t="s">
        <v>136</v>
      </c>
      <c r="D62" s="17"/>
      <c r="E62" s="133"/>
      <c r="F62" s="134"/>
      <c r="G62" s="135"/>
      <c r="H62" s="136"/>
    </row>
    <row r="63" spans="1:8" s="150" customFormat="1" ht="30" customHeight="1" x14ac:dyDescent="0.25">
      <c r="A63" s="144" t="s">
        <v>132</v>
      </c>
      <c r="B63" s="132" t="s">
        <v>124</v>
      </c>
      <c r="C63" s="258" t="s">
        <v>125</v>
      </c>
      <c r="D63" s="259"/>
      <c r="E63" s="259"/>
      <c r="F63" s="259"/>
      <c r="G63" s="259"/>
      <c r="H63" s="260"/>
    </row>
    <row r="64" spans="1:8" s="150" customFormat="1" x14ac:dyDescent="0.25">
      <c r="A64" s="144"/>
      <c r="B64" s="132"/>
      <c r="C64" s="185"/>
      <c r="D64" s="160" t="s">
        <v>113</v>
      </c>
      <c r="E64" s="161" t="s">
        <v>114</v>
      </c>
      <c r="F64" s="161" t="s">
        <v>155</v>
      </c>
      <c r="G64" s="161" t="s">
        <v>103</v>
      </c>
      <c r="H64" s="188"/>
    </row>
    <row r="65" spans="1:8" s="150" customFormat="1" x14ac:dyDescent="0.25">
      <c r="A65" s="144"/>
      <c r="B65" s="132"/>
      <c r="C65" s="14" t="s">
        <v>107</v>
      </c>
      <c r="D65" s="15">
        <v>41.97</v>
      </c>
      <c r="E65" s="12">
        <v>1.6</v>
      </c>
      <c r="F65" s="12">
        <v>0.1</v>
      </c>
      <c r="G65" s="123">
        <f t="shared" ref="G65:G67" si="7">ROUND(D65*E65*F65,2)</f>
        <v>6.72</v>
      </c>
      <c r="H65" s="136"/>
    </row>
    <row r="66" spans="1:8" s="150" customFormat="1" x14ac:dyDescent="0.25">
      <c r="A66" s="144"/>
      <c r="B66" s="132"/>
      <c r="C66" s="14" t="s">
        <v>108</v>
      </c>
      <c r="D66" s="15">
        <f>33.04+33.27</f>
        <v>66.31</v>
      </c>
      <c r="E66" s="12">
        <v>1.9</v>
      </c>
      <c r="F66" s="12">
        <v>0.1</v>
      </c>
      <c r="G66" s="123">
        <f t="shared" si="7"/>
        <v>12.6</v>
      </c>
      <c r="H66" s="136"/>
    </row>
    <row r="67" spans="1:8" s="150" customFormat="1" x14ac:dyDescent="0.25">
      <c r="A67" s="144"/>
      <c r="B67" s="180"/>
      <c r="C67" s="233" t="s">
        <v>164</v>
      </c>
      <c r="D67" s="15">
        <f>D41</f>
        <v>38.840000000000003</v>
      </c>
      <c r="E67" s="12">
        <f>E41</f>
        <v>1.2</v>
      </c>
      <c r="F67" s="12">
        <v>0.1</v>
      </c>
      <c r="G67" s="123">
        <f t="shared" si="7"/>
        <v>4.66</v>
      </c>
      <c r="H67" s="136"/>
    </row>
    <row r="68" spans="1:8" s="150" customFormat="1" x14ac:dyDescent="0.25">
      <c r="A68" s="144"/>
      <c r="B68" s="180"/>
      <c r="C68" s="33"/>
      <c r="D68" s="17"/>
      <c r="E68" s="12"/>
      <c r="F68" s="123"/>
      <c r="G68" s="205">
        <f>SUM(G65:G67)</f>
        <v>23.98</v>
      </c>
      <c r="H68" s="136"/>
    </row>
    <row r="69" spans="1:8" s="150" customFormat="1" ht="30" customHeight="1" x14ac:dyDescent="0.25">
      <c r="A69" s="144" t="s">
        <v>133</v>
      </c>
      <c r="B69" s="180" t="s">
        <v>122</v>
      </c>
      <c r="C69" s="265" t="s">
        <v>123</v>
      </c>
      <c r="D69" s="265"/>
      <c r="E69" s="265"/>
      <c r="F69" s="265"/>
      <c r="G69" s="265"/>
      <c r="H69" s="265"/>
    </row>
    <row r="70" spans="1:8" s="150" customFormat="1" x14ac:dyDescent="0.25">
      <c r="A70" s="144"/>
      <c r="B70" s="180"/>
      <c r="C70" s="33"/>
      <c r="D70" s="17"/>
      <c r="E70" s="12" t="s">
        <v>113</v>
      </c>
      <c r="F70" s="123" t="s">
        <v>114</v>
      </c>
      <c r="G70" s="123" t="s">
        <v>103</v>
      </c>
      <c r="H70" s="136"/>
    </row>
    <row r="71" spans="1:8" s="150" customFormat="1" x14ac:dyDescent="0.25">
      <c r="A71" s="144"/>
      <c r="B71" s="180"/>
      <c r="C71" s="14" t="s">
        <v>107</v>
      </c>
      <c r="D71" s="17"/>
      <c r="E71" s="15">
        <v>41.97</v>
      </c>
      <c r="F71" s="12">
        <v>1.6</v>
      </c>
      <c r="G71" s="123">
        <f>ROUND(E71*F71,2)</f>
        <v>67.150000000000006</v>
      </c>
      <c r="H71" s="136"/>
    </row>
    <row r="72" spans="1:8" s="150" customFormat="1" x14ac:dyDescent="0.25">
      <c r="A72" s="144"/>
      <c r="B72" s="180"/>
      <c r="C72" s="14" t="s">
        <v>108</v>
      </c>
      <c r="D72" s="17"/>
      <c r="E72" s="15">
        <f>33.04+33.27</f>
        <v>66.31</v>
      </c>
      <c r="F72" s="12">
        <v>1.9</v>
      </c>
      <c r="G72" s="123">
        <f>ROUND(E72*F72,2)</f>
        <v>125.99</v>
      </c>
      <c r="H72" s="136"/>
    </row>
    <row r="73" spans="1:8" s="150" customFormat="1" x14ac:dyDescent="0.25">
      <c r="A73" s="144"/>
      <c r="B73" s="180"/>
      <c r="C73" s="233" t="s">
        <v>164</v>
      </c>
      <c r="D73" s="17"/>
      <c r="E73" s="15">
        <f>D67</f>
        <v>38.840000000000003</v>
      </c>
      <c r="F73" s="12">
        <f>E67</f>
        <v>1.2</v>
      </c>
      <c r="G73" s="123">
        <f>ROUND(E73*F73,2)</f>
        <v>46.61</v>
      </c>
      <c r="H73" s="136"/>
    </row>
    <row r="74" spans="1:8" s="150" customFormat="1" x14ac:dyDescent="0.25">
      <c r="A74" s="144"/>
      <c r="B74" s="180"/>
      <c r="C74" s="33"/>
      <c r="D74" s="17"/>
      <c r="E74" s="12"/>
      <c r="F74" s="123"/>
      <c r="G74" s="205">
        <f>SUM(G71:G73)</f>
        <v>239.75</v>
      </c>
      <c r="H74" s="136"/>
    </row>
    <row r="75" spans="1:8" s="150" customFormat="1" ht="38.25" customHeight="1" x14ac:dyDescent="0.25">
      <c r="A75" s="144" t="s">
        <v>134</v>
      </c>
      <c r="B75" s="132" t="s">
        <v>137</v>
      </c>
      <c r="C75" s="258" t="s">
        <v>154</v>
      </c>
      <c r="D75" s="259"/>
      <c r="E75" s="259"/>
      <c r="F75" s="259"/>
      <c r="G75" s="259"/>
      <c r="H75" s="260"/>
    </row>
    <row r="76" spans="1:8" x14ac:dyDescent="0.25">
      <c r="A76" s="144"/>
      <c r="B76" s="180"/>
      <c r="C76" s="33"/>
      <c r="D76" s="160" t="s">
        <v>113</v>
      </c>
      <c r="E76" s="161" t="s">
        <v>114</v>
      </c>
      <c r="F76" s="161" t="s">
        <v>155</v>
      </c>
      <c r="G76" s="161" t="s">
        <v>103</v>
      </c>
      <c r="H76" s="136"/>
    </row>
    <row r="77" spans="1:8" x14ac:dyDescent="0.25">
      <c r="A77" s="144"/>
      <c r="B77" s="132"/>
      <c r="C77" s="14" t="s">
        <v>107</v>
      </c>
      <c r="D77" s="15">
        <v>41.97</v>
      </c>
      <c r="E77" s="12">
        <v>1.6</v>
      </c>
      <c r="F77" s="12">
        <v>0.1</v>
      </c>
      <c r="G77" s="123">
        <f t="shared" ref="G77:G79" si="8">ROUND(D77*E77*F77,2)</f>
        <v>6.72</v>
      </c>
      <c r="H77" s="136"/>
    </row>
    <row r="78" spans="1:8" x14ac:dyDescent="0.25">
      <c r="A78" s="144"/>
      <c r="B78" s="132"/>
      <c r="C78" s="14" t="s">
        <v>108</v>
      </c>
      <c r="D78" s="15">
        <f>33.04+33.27</f>
        <v>66.31</v>
      </c>
      <c r="E78" s="12">
        <v>1.9</v>
      </c>
      <c r="F78" s="12">
        <v>0.1</v>
      </c>
      <c r="G78" s="123">
        <f t="shared" si="8"/>
        <v>12.6</v>
      </c>
      <c r="H78" s="136"/>
    </row>
    <row r="79" spans="1:8" x14ac:dyDescent="0.25">
      <c r="A79" s="144"/>
      <c r="B79" s="180"/>
      <c r="C79" s="233" t="s">
        <v>164</v>
      </c>
      <c r="D79" s="15">
        <f>E73</f>
        <v>38.840000000000003</v>
      </c>
      <c r="E79" s="12">
        <f>F73</f>
        <v>1.2</v>
      </c>
      <c r="F79" s="12">
        <v>0.1</v>
      </c>
      <c r="G79" s="123">
        <f t="shared" si="8"/>
        <v>4.66</v>
      </c>
      <c r="H79" s="136"/>
    </row>
    <row r="80" spans="1:8" x14ac:dyDescent="0.25">
      <c r="A80" s="144"/>
      <c r="B80" s="180"/>
      <c r="C80" s="33"/>
      <c r="D80" s="17"/>
      <c r="E80" s="12"/>
      <c r="F80" s="123"/>
      <c r="G80" s="205">
        <f>SUM(G77:G79)</f>
        <v>23.98</v>
      </c>
      <c r="H80" s="136"/>
    </row>
    <row r="81" spans="1:8" ht="45.75" customHeight="1" x14ac:dyDescent="0.25">
      <c r="A81" s="144" t="s">
        <v>87</v>
      </c>
      <c r="B81" s="132" t="s">
        <v>142</v>
      </c>
      <c r="C81" s="273" t="s">
        <v>143</v>
      </c>
      <c r="D81" s="274"/>
      <c r="E81" s="274"/>
      <c r="F81" s="274"/>
      <c r="G81" s="274"/>
      <c r="H81" s="275"/>
    </row>
    <row r="82" spans="1:8" x14ac:dyDescent="0.25">
      <c r="A82" s="144"/>
      <c r="B82" s="180"/>
      <c r="C82" s="16"/>
      <c r="D82" s="17" t="s">
        <v>91</v>
      </c>
      <c r="E82" s="133" t="s">
        <v>113</v>
      </c>
      <c r="F82" s="134" t="s">
        <v>115</v>
      </c>
      <c r="G82" s="135" t="s">
        <v>103</v>
      </c>
      <c r="H82" s="136"/>
    </row>
    <row r="83" spans="1:8" x14ac:dyDescent="0.25">
      <c r="A83" s="144"/>
      <c r="B83" s="132"/>
      <c r="C83" s="14" t="s">
        <v>107</v>
      </c>
      <c r="D83" s="17">
        <v>2</v>
      </c>
      <c r="E83" s="15">
        <v>41.97</v>
      </c>
      <c r="F83" s="134">
        <v>0.7</v>
      </c>
      <c r="G83" s="123">
        <f t="shared" ref="G83:G85" si="9">ROUND(D83*E83*F83,2)</f>
        <v>58.76</v>
      </c>
      <c r="H83" s="136"/>
    </row>
    <row r="84" spans="1:8" x14ac:dyDescent="0.25">
      <c r="A84" s="144"/>
      <c r="B84" s="132"/>
      <c r="C84" s="14" t="s">
        <v>108</v>
      </c>
      <c r="D84" s="17">
        <v>2</v>
      </c>
      <c r="E84" s="15">
        <f>33.04+33.27</f>
        <v>66.31</v>
      </c>
      <c r="F84" s="134">
        <v>1.5</v>
      </c>
      <c r="G84" s="123">
        <f t="shared" si="9"/>
        <v>198.93</v>
      </c>
      <c r="H84" s="136"/>
    </row>
    <row r="85" spans="1:8" x14ac:dyDescent="0.25">
      <c r="A85" s="144"/>
      <c r="B85" s="132"/>
      <c r="C85" s="233" t="s">
        <v>164</v>
      </c>
      <c r="D85" s="181">
        <v>2</v>
      </c>
      <c r="E85" s="175">
        <f>D79</f>
        <v>38.840000000000003</v>
      </c>
      <c r="F85" s="183">
        <f>F25</f>
        <v>1.78</v>
      </c>
      <c r="G85" s="123">
        <f t="shared" si="9"/>
        <v>138.27000000000001</v>
      </c>
      <c r="H85" s="184"/>
    </row>
    <row r="86" spans="1:8" x14ac:dyDescent="0.25">
      <c r="A86" s="144"/>
      <c r="B86" s="132"/>
      <c r="C86" s="192"/>
      <c r="D86" s="181"/>
      <c r="E86" s="182"/>
      <c r="F86" s="183"/>
      <c r="G86" s="213">
        <f>SUM(G83:G85)</f>
        <v>395.96000000000004</v>
      </c>
      <c r="H86" s="184"/>
    </row>
    <row r="87" spans="1:8" ht="63" customHeight="1" x14ac:dyDescent="0.25">
      <c r="A87" s="144" t="s">
        <v>88</v>
      </c>
      <c r="B87" s="180" t="s">
        <v>12</v>
      </c>
      <c r="C87" s="249" t="s">
        <v>94</v>
      </c>
      <c r="D87" s="249"/>
      <c r="E87" s="249"/>
      <c r="F87" s="249"/>
      <c r="G87" s="249"/>
      <c r="H87" s="249"/>
    </row>
    <row r="88" spans="1:8" x14ac:dyDescent="0.25">
      <c r="A88" s="144"/>
      <c r="B88" s="132"/>
      <c r="C88" s="191"/>
      <c r="D88" s="160" t="s">
        <v>113</v>
      </c>
      <c r="E88" s="161" t="s">
        <v>114</v>
      </c>
      <c r="F88" s="161" t="s">
        <v>155</v>
      </c>
      <c r="G88" s="161" t="s">
        <v>103</v>
      </c>
      <c r="H88" s="161"/>
    </row>
    <row r="89" spans="1:8" x14ac:dyDescent="0.25">
      <c r="A89" s="144"/>
      <c r="B89" s="132"/>
      <c r="C89" s="14" t="s">
        <v>107</v>
      </c>
      <c r="D89" s="15">
        <v>41.97</v>
      </c>
      <c r="E89" s="12">
        <v>1.6</v>
      </c>
      <c r="F89" s="12">
        <v>0.1</v>
      </c>
      <c r="G89" s="123">
        <f t="shared" ref="G89:G91" si="10">ROUND(D89*E89*F89,2)</f>
        <v>6.72</v>
      </c>
      <c r="H89" s="123"/>
    </row>
    <row r="90" spans="1:8" x14ac:dyDescent="0.25">
      <c r="A90" s="144"/>
      <c r="B90" s="132"/>
      <c r="C90" s="14" t="s">
        <v>108</v>
      </c>
      <c r="D90" s="15">
        <f>33.04+33.27</f>
        <v>66.31</v>
      </c>
      <c r="E90" s="12">
        <v>1.9</v>
      </c>
      <c r="F90" s="12">
        <v>0.1</v>
      </c>
      <c r="G90" s="123">
        <f t="shared" si="10"/>
        <v>12.6</v>
      </c>
      <c r="H90" s="123"/>
    </row>
    <row r="91" spans="1:8" x14ac:dyDescent="0.25">
      <c r="A91" s="144"/>
      <c r="B91" s="132"/>
      <c r="C91" s="233" t="s">
        <v>164</v>
      </c>
      <c r="D91" s="15">
        <f>E85</f>
        <v>38.840000000000003</v>
      </c>
      <c r="E91" s="12">
        <f>E79</f>
        <v>1.2</v>
      </c>
      <c r="F91" s="12">
        <v>0.1</v>
      </c>
      <c r="G91" s="123">
        <f t="shared" si="10"/>
        <v>4.66</v>
      </c>
      <c r="H91" s="123"/>
    </row>
    <row r="92" spans="1:8" x14ac:dyDescent="0.25">
      <c r="A92" s="144"/>
      <c r="B92" s="132"/>
      <c r="C92" s="16"/>
      <c r="D92" s="17"/>
      <c r="E92" s="12"/>
      <c r="F92" s="123"/>
      <c r="G92" s="205">
        <f>SUM(G89:G91)</f>
        <v>23.98</v>
      </c>
      <c r="H92" s="123"/>
    </row>
    <row r="93" spans="1:8" ht="95.25" customHeight="1" x14ac:dyDescent="0.25">
      <c r="A93" s="144" t="s">
        <v>96</v>
      </c>
      <c r="B93" s="122" t="s">
        <v>148</v>
      </c>
      <c r="C93" s="254" t="s">
        <v>147</v>
      </c>
      <c r="D93" s="244"/>
      <c r="E93" s="244"/>
      <c r="F93" s="244"/>
      <c r="G93" s="244"/>
      <c r="H93" s="245"/>
    </row>
    <row r="94" spans="1:8" x14ac:dyDescent="0.25">
      <c r="A94" s="144"/>
      <c r="B94" s="122"/>
      <c r="C94" s="104"/>
      <c r="D94" s="6"/>
      <c r="E94" s="8"/>
      <c r="F94" s="130"/>
      <c r="G94" s="123" t="s">
        <v>112</v>
      </c>
      <c r="H94" s="123"/>
    </row>
    <row r="95" spans="1:8" x14ac:dyDescent="0.25">
      <c r="A95" s="144"/>
      <c r="B95" s="122"/>
      <c r="C95" s="14" t="s">
        <v>105</v>
      </c>
      <c r="D95" s="6"/>
      <c r="E95" s="8"/>
      <c r="F95" s="130"/>
      <c r="G95" s="123">
        <v>2</v>
      </c>
      <c r="H95" s="123"/>
    </row>
    <row r="96" spans="1:8" x14ac:dyDescent="0.25">
      <c r="A96" s="144"/>
      <c r="B96" s="122"/>
      <c r="C96" s="233" t="s">
        <v>164</v>
      </c>
      <c r="D96" s="189"/>
      <c r="E96" s="194"/>
      <c r="F96" s="195"/>
      <c r="G96" s="158">
        <v>1</v>
      </c>
      <c r="H96" s="158"/>
    </row>
    <row r="97" spans="1:8" x14ac:dyDescent="0.25">
      <c r="A97" s="144"/>
      <c r="B97" s="122"/>
      <c r="C97" s="108"/>
      <c r="D97" s="189"/>
      <c r="E97" s="194"/>
      <c r="F97" s="195"/>
      <c r="G97" s="213">
        <f>SUM(G95:G96)</f>
        <v>3</v>
      </c>
      <c r="H97" s="158"/>
    </row>
    <row r="98" spans="1:8" ht="84.75" customHeight="1" x14ac:dyDescent="0.25">
      <c r="A98" s="144" t="s">
        <v>97</v>
      </c>
      <c r="B98" s="178" t="s">
        <v>8</v>
      </c>
      <c r="C98" s="250" t="s">
        <v>17</v>
      </c>
      <c r="D98" s="250"/>
      <c r="E98" s="250"/>
      <c r="F98" s="250"/>
      <c r="G98" s="250"/>
      <c r="H98" s="250"/>
    </row>
    <row r="99" spans="1:8" x14ac:dyDescent="0.25">
      <c r="A99" s="144"/>
      <c r="B99" s="122"/>
      <c r="C99" s="179"/>
      <c r="D99" s="190"/>
      <c r="E99" s="196"/>
      <c r="F99" s="197"/>
      <c r="G99" s="198" t="s">
        <v>1</v>
      </c>
      <c r="H99" s="161"/>
    </row>
    <row r="100" spans="1:8" x14ac:dyDescent="0.25">
      <c r="A100" s="144"/>
      <c r="B100" s="122"/>
      <c r="C100" s="14" t="s">
        <v>110</v>
      </c>
      <c r="D100" s="6"/>
      <c r="E100" s="109"/>
      <c r="F100" s="130"/>
      <c r="G100" s="126">
        <v>50</v>
      </c>
      <c r="H100" s="123"/>
    </row>
    <row r="101" spans="1:8" x14ac:dyDescent="0.25">
      <c r="A101" s="144"/>
      <c r="B101" s="122"/>
      <c r="C101" s="108"/>
      <c r="D101" s="189"/>
      <c r="E101" s="19"/>
      <c r="F101" s="195"/>
      <c r="G101" s="221">
        <f>SUM(G100:G100)</f>
        <v>50</v>
      </c>
      <c r="H101" s="158"/>
    </row>
    <row r="102" spans="1:8" ht="31.5" customHeight="1" x14ac:dyDescent="0.25">
      <c r="A102" s="144" t="s">
        <v>118</v>
      </c>
      <c r="B102" s="122">
        <v>83716</v>
      </c>
      <c r="C102" s="254" t="s">
        <v>144</v>
      </c>
      <c r="D102" s="244"/>
      <c r="E102" s="244"/>
      <c r="F102" s="244"/>
      <c r="G102" s="244"/>
      <c r="H102" s="245"/>
    </row>
    <row r="103" spans="1:8" x14ac:dyDescent="0.25">
      <c r="A103" s="144"/>
      <c r="B103" s="178"/>
      <c r="C103" s="104"/>
      <c r="D103" s="6"/>
      <c r="E103" s="109"/>
      <c r="F103" s="130"/>
      <c r="G103" s="126" t="s">
        <v>112</v>
      </c>
      <c r="H103" s="123"/>
    </row>
    <row r="104" spans="1:8" x14ac:dyDescent="0.25">
      <c r="A104" s="144"/>
      <c r="B104" s="122"/>
      <c r="C104" s="14" t="s">
        <v>107</v>
      </c>
      <c r="D104" s="6"/>
      <c r="E104" s="109"/>
      <c r="F104" s="130"/>
      <c r="G104" s="123">
        <v>2</v>
      </c>
      <c r="H104" s="123"/>
    </row>
    <row r="105" spans="1:8" x14ac:dyDescent="0.25">
      <c r="A105" s="144"/>
      <c r="B105" s="122"/>
      <c r="C105" s="14" t="s">
        <v>108</v>
      </c>
      <c r="D105" s="6"/>
      <c r="E105" s="109"/>
      <c r="F105" s="130"/>
      <c r="G105" s="123">
        <v>2</v>
      </c>
      <c r="H105" s="123"/>
    </row>
    <row r="106" spans="1:8" x14ac:dyDescent="0.25">
      <c r="A106" s="144"/>
      <c r="B106" s="122"/>
      <c r="C106" s="233" t="s">
        <v>164</v>
      </c>
      <c r="D106" s="6"/>
      <c r="E106" s="109"/>
      <c r="F106" s="130"/>
      <c r="G106" s="158">
        <v>1</v>
      </c>
      <c r="H106" s="123"/>
    </row>
    <row r="107" spans="1:8" x14ac:dyDescent="0.25">
      <c r="A107" s="144"/>
      <c r="B107" s="122"/>
      <c r="C107" s="104"/>
      <c r="D107" s="6"/>
      <c r="E107" s="109"/>
      <c r="F107" s="130"/>
      <c r="G107" s="213">
        <f>SUM(G104:G106)</f>
        <v>5</v>
      </c>
      <c r="H107" s="123"/>
    </row>
    <row r="108" spans="1:8" x14ac:dyDescent="0.25">
      <c r="A108" s="143">
        <v>4</v>
      </c>
      <c r="B108" s="121"/>
      <c r="C108" s="240" t="s">
        <v>86</v>
      </c>
      <c r="D108" s="241"/>
      <c r="E108" s="241"/>
      <c r="F108" s="241"/>
      <c r="G108" s="241"/>
      <c r="H108" s="242"/>
    </row>
    <row r="109" spans="1:8" x14ac:dyDescent="0.25">
      <c r="A109" s="144" t="s">
        <v>44</v>
      </c>
      <c r="B109" s="122" t="s">
        <v>160</v>
      </c>
      <c r="C109" s="254" t="s">
        <v>161</v>
      </c>
      <c r="D109" s="244"/>
      <c r="E109" s="244"/>
      <c r="F109" s="244"/>
      <c r="G109" s="244"/>
      <c r="H109" s="245"/>
    </row>
    <row r="110" spans="1:8" x14ac:dyDescent="0.25">
      <c r="A110" s="144"/>
      <c r="B110" s="229"/>
      <c r="C110" s="108"/>
      <c r="D110" s="162"/>
      <c r="E110" s="19"/>
      <c r="F110" s="131"/>
      <c r="G110" s="125" t="s">
        <v>1</v>
      </c>
      <c r="H110" s="144"/>
    </row>
    <row r="111" spans="1:8" x14ac:dyDescent="0.25">
      <c r="A111" s="144"/>
      <c r="B111" s="229"/>
      <c r="C111" s="223" t="s">
        <v>105</v>
      </c>
      <c r="D111" s="6"/>
      <c r="E111" s="109"/>
      <c r="F111" s="130"/>
      <c r="G111" s="222">
        <v>166</v>
      </c>
      <c r="H111" s="144"/>
    </row>
    <row r="112" spans="1:8" x14ac:dyDescent="0.25">
      <c r="A112" s="144"/>
      <c r="B112" s="229"/>
      <c r="C112" s="144"/>
      <c r="D112" s="144"/>
      <c r="E112" s="144"/>
      <c r="F112" s="144"/>
      <c r="G112" s="144"/>
      <c r="H112" s="144"/>
    </row>
    <row r="113" spans="1:8" ht="35.25" customHeight="1" x14ac:dyDescent="0.25">
      <c r="A113" s="224" t="s">
        <v>116</v>
      </c>
      <c r="B113" s="145" t="s">
        <v>10</v>
      </c>
      <c r="C113" s="251" t="s">
        <v>19</v>
      </c>
      <c r="D113" s="252"/>
      <c r="E113" s="252"/>
      <c r="F113" s="252"/>
      <c r="G113" s="252"/>
      <c r="H113" s="253"/>
    </row>
    <row r="114" spans="1:8" x14ac:dyDescent="0.25">
      <c r="A114" s="13"/>
      <c r="B114" s="122"/>
      <c r="C114" s="108"/>
      <c r="D114" s="162"/>
      <c r="E114" s="19"/>
      <c r="F114" s="131"/>
      <c r="G114" s="125" t="s">
        <v>1</v>
      </c>
      <c r="H114" s="123"/>
    </row>
    <row r="115" spans="1:8" x14ac:dyDescent="0.25">
      <c r="A115" s="13"/>
      <c r="B115" s="122"/>
      <c r="C115" s="14" t="s">
        <v>104</v>
      </c>
      <c r="D115" s="6"/>
      <c r="E115" s="109"/>
      <c r="F115" s="130"/>
      <c r="G115" s="126">
        <v>72.16</v>
      </c>
      <c r="H115" s="123"/>
    </row>
    <row r="116" spans="1:8" x14ac:dyDescent="0.25">
      <c r="A116" s="13"/>
      <c r="B116" s="122"/>
      <c r="C116" s="14" t="s">
        <v>106</v>
      </c>
      <c r="D116" s="6"/>
      <c r="E116" s="109"/>
      <c r="F116" s="130"/>
      <c r="G116" s="126">
        <v>169.72</v>
      </c>
      <c r="H116" s="123"/>
    </row>
    <row r="117" spans="1:8" x14ac:dyDescent="0.25">
      <c r="A117" s="13"/>
      <c r="B117" s="122"/>
      <c r="C117" s="14" t="s">
        <v>108</v>
      </c>
      <c r="D117" s="6"/>
      <c r="E117" s="109"/>
      <c r="F117" s="130"/>
      <c r="G117" s="126">
        <v>66.31</v>
      </c>
      <c r="H117" s="123"/>
    </row>
    <row r="118" spans="1:8" x14ac:dyDescent="0.25">
      <c r="A118" s="13"/>
      <c r="B118" s="122"/>
      <c r="C118" s="14" t="s">
        <v>109</v>
      </c>
      <c r="D118" s="6"/>
      <c r="E118" s="109"/>
      <c r="F118" s="130"/>
      <c r="G118" s="126">
        <v>14.92</v>
      </c>
      <c r="H118" s="123"/>
    </row>
    <row r="119" spans="1:8" x14ac:dyDescent="0.25">
      <c r="A119" s="13"/>
      <c r="B119" s="122"/>
      <c r="C119" s="14" t="s">
        <v>110</v>
      </c>
      <c r="D119" s="6"/>
      <c r="E119" s="109"/>
      <c r="F119" s="130"/>
      <c r="G119" s="126">
        <v>50</v>
      </c>
      <c r="H119" s="123"/>
    </row>
    <row r="120" spans="1:8" x14ac:dyDescent="0.25">
      <c r="A120" s="13"/>
      <c r="B120" s="122"/>
      <c r="C120" s="108"/>
      <c r="D120" s="189"/>
      <c r="E120" s="19"/>
      <c r="F120" s="195"/>
      <c r="G120" s="221">
        <f>SUM(G115:G119)</f>
        <v>373.11</v>
      </c>
      <c r="H120" s="123"/>
    </row>
    <row r="121" spans="1:8" ht="42" customHeight="1" x14ac:dyDescent="0.25">
      <c r="A121" s="13" t="s">
        <v>117</v>
      </c>
      <c r="B121" s="117" t="s">
        <v>150</v>
      </c>
      <c r="C121" s="239" t="s">
        <v>149</v>
      </c>
      <c r="D121" s="239"/>
      <c r="E121" s="239"/>
      <c r="F121" s="239"/>
      <c r="G121" s="239"/>
      <c r="H121" s="239"/>
    </row>
    <row r="122" spans="1:8" x14ac:dyDescent="0.25">
      <c r="A122" s="13"/>
      <c r="B122" s="117"/>
      <c r="C122" s="7"/>
      <c r="D122" s="6"/>
      <c r="E122" s="8"/>
      <c r="F122" s="127"/>
      <c r="G122" s="126" t="s">
        <v>112</v>
      </c>
      <c r="H122" s="123"/>
    </row>
    <row r="123" spans="1:8" x14ac:dyDescent="0.25">
      <c r="A123" s="13"/>
      <c r="B123" s="117"/>
      <c r="C123" s="14" t="s">
        <v>105</v>
      </c>
      <c r="D123" s="6"/>
      <c r="E123" s="8"/>
      <c r="F123" s="127"/>
      <c r="G123" s="126">
        <v>5</v>
      </c>
      <c r="H123" s="123"/>
    </row>
    <row r="124" spans="1:8" x14ac:dyDescent="0.25">
      <c r="A124" s="13"/>
      <c r="B124" s="117"/>
      <c r="C124" s="14" t="s">
        <v>104</v>
      </c>
      <c r="D124" s="6"/>
      <c r="E124" s="8"/>
      <c r="F124" s="127"/>
      <c r="G124" s="126">
        <v>2</v>
      </c>
      <c r="H124" s="123"/>
    </row>
    <row r="125" spans="1:8" x14ac:dyDescent="0.25">
      <c r="A125" s="13"/>
      <c r="B125" s="117"/>
      <c r="C125" s="14" t="s">
        <v>106</v>
      </c>
      <c r="D125" s="6"/>
      <c r="E125" s="8"/>
      <c r="F125" s="127"/>
      <c r="G125" s="126">
        <v>5</v>
      </c>
      <c r="H125" s="123"/>
    </row>
    <row r="126" spans="1:8" x14ac:dyDescent="0.25">
      <c r="A126" s="13"/>
      <c r="B126" s="117"/>
      <c r="C126" s="14" t="s">
        <v>107</v>
      </c>
      <c r="D126" s="6"/>
      <c r="E126" s="8"/>
      <c r="F126" s="127"/>
      <c r="G126" s="126">
        <v>1</v>
      </c>
      <c r="H126" s="123"/>
    </row>
    <row r="127" spans="1:8" x14ac:dyDescent="0.25">
      <c r="A127" s="13"/>
      <c r="B127" s="117"/>
      <c r="C127" s="14" t="s">
        <v>108</v>
      </c>
      <c r="D127" s="6"/>
      <c r="E127" s="8"/>
      <c r="F127" s="127"/>
      <c r="G127" s="126">
        <v>2</v>
      </c>
      <c r="H127" s="123"/>
    </row>
    <row r="128" spans="1:8" x14ac:dyDescent="0.25">
      <c r="A128" s="13"/>
      <c r="B128" s="117"/>
      <c r="C128" s="14" t="s">
        <v>109</v>
      </c>
      <c r="D128" s="6"/>
      <c r="E128" s="8"/>
      <c r="F128" s="127"/>
      <c r="G128" s="126">
        <v>1</v>
      </c>
      <c r="H128" s="123"/>
    </row>
    <row r="129" spans="1:9" x14ac:dyDescent="0.25">
      <c r="A129" s="13"/>
      <c r="B129" s="117"/>
      <c r="C129" s="200"/>
      <c r="D129" s="189"/>
      <c r="E129" s="194"/>
      <c r="F129" s="201"/>
      <c r="G129" s="221">
        <f>SUM(G123:G128)</f>
        <v>16</v>
      </c>
      <c r="H129" s="158"/>
    </row>
    <row r="130" spans="1:9" ht="60" customHeight="1" x14ac:dyDescent="0.25">
      <c r="A130" s="13" t="s">
        <v>159</v>
      </c>
      <c r="B130" s="199" t="s">
        <v>9</v>
      </c>
      <c r="C130" s="239" t="s">
        <v>18</v>
      </c>
      <c r="D130" s="239"/>
      <c r="E130" s="239"/>
      <c r="F130" s="239"/>
      <c r="G130" s="239"/>
      <c r="H130" s="239"/>
    </row>
    <row r="131" spans="1:9" x14ac:dyDescent="0.25">
      <c r="A131" s="13"/>
      <c r="B131" s="117"/>
      <c r="C131" s="164"/>
      <c r="D131" s="190"/>
      <c r="E131" s="193"/>
      <c r="F131" s="161"/>
      <c r="G131" s="198" t="s">
        <v>112</v>
      </c>
      <c r="H131" s="161"/>
    </row>
    <row r="132" spans="1:9" x14ac:dyDescent="0.25">
      <c r="A132" s="13"/>
      <c r="B132" s="117"/>
      <c r="C132" s="14" t="s">
        <v>106</v>
      </c>
      <c r="D132" s="6"/>
      <c r="E132" s="8"/>
      <c r="F132" s="123"/>
      <c r="G132" s="126">
        <v>5</v>
      </c>
      <c r="H132" s="123"/>
    </row>
    <row r="133" spans="1:9" x14ac:dyDescent="0.25">
      <c r="A133" s="13"/>
      <c r="B133" s="117"/>
      <c r="C133" s="200"/>
      <c r="D133" s="189"/>
      <c r="E133" s="194"/>
      <c r="F133" s="158"/>
      <c r="G133" s="221">
        <f>SUM(G132)</f>
        <v>5</v>
      </c>
      <c r="H133" s="158"/>
    </row>
    <row r="134" spans="1:9" x14ac:dyDescent="0.25">
      <c r="A134" s="143">
        <v>5</v>
      </c>
      <c r="B134" s="121"/>
      <c r="C134" s="240" t="s">
        <v>92</v>
      </c>
      <c r="D134" s="241"/>
      <c r="E134" s="241"/>
      <c r="F134" s="241"/>
      <c r="G134" s="241"/>
      <c r="H134" s="242"/>
    </row>
    <row r="135" spans="1:9" ht="69" customHeight="1" x14ac:dyDescent="0.25">
      <c r="A135" s="144" t="s">
        <v>40</v>
      </c>
      <c r="B135" s="145" t="s">
        <v>11</v>
      </c>
      <c r="C135" s="243" t="s">
        <v>20</v>
      </c>
      <c r="D135" s="244"/>
      <c r="E135" s="244"/>
      <c r="F135" s="244"/>
      <c r="G135" s="244"/>
      <c r="H135" s="245"/>
    </row>
    <row r="136" spans="1:9" x14ac:dyDescent="0.25">
      <c r="A136" s="144"/>
      <c r="B136" s="122"/>
      <c r="C136" s="104"/>
      <c r="D136" s="6"/>
      <c r="E136" s="8"/>
      <c r="F136" s="130"/>
      <c r="G136" s="123" t="s">
        <v>1</v>
      </c>
      <c r="H136" s="123"/>
    </row>
    <row r="137" spans="1:9" x14ac:dyDescent="0.25">
      <c r="A137" s="144"/>
      <c r="B137" s="122"/>
      <c r="C137" s="14" t="s">
        <v>107</v>
      </c>
      <c r="D137" s="6"/>
      <c r="E137" s="8"/>
      <c r="F137" s="130"/>
      <c r="G137" s="123">
        <v>41.97</v>
      </c>
      <c r="H137" s="123"/>
    </row>
    <row r="138" spans="1:9" x14ac:dyDescent="0.25">
      <c r="A138" s="144"/>
      <c r="B138" s="122"/>
      <c r="C138" s="14" t="s">
        <v>108</v>
      </c>
      <c r="D138" s="6"/>
      <c r="E138" s="8"/>
      <c r="F138" s="130"/>
      <c r="G138" s="123">
        <v>66.31</v>
      </c>
      <c r="H138" s="123"/>
    </row>
    <row r="139" spans="1:9" x14ac:dyDescent="0.25">
      <c r="A139" s="144"/>
      <c r="B139" s="122"/>
      <c r="C139" s="233" t="s">
        <v>164</v>
      </c>
      <c r="D139" s="6"/>
      <c r="E139" s="8"/>
      <c r="F139" s="130"/>
      <c r="G139" s="123">
        <f>D91</f>
        <v>38.840000000000003</v>
      </c>
      <c r="H139" s="123"/>
    </row>
    <row r="140" spans="1:9" x14ac:dyDescent="0.25">
      <c r="A140" s="144"/>
      <c r="B140" s="122"/>
      <c r="C140" s="14"/>
      <c r="D140" s="6"/>
      <c r="E140" s="8"/>
      <c r="F140" s="130"/>
      <c r="G140" s="205">
        <f>SUM(G137:G139)</f>
        <v>147.12</v>
      </c>
      <c r="H140" s="123"/>
    </row>
    <row r="141" spans="1:9" ht="39" customHeight="1" thickBot="1" x14ac:dyDescent="0.3">
      <c r="A141" s="13" t="s">
        <v>42</v>
      </c>
      <c r="B141" s="145" t="s">
        <v>145</v>
      </c>
      <c r="C141" s="246" t="s">
        <v>146</v>
      </c>
      <c r="D141" s="247"/>
      <c r="E141" s="247"/>
      <c r="F141" s="247"/>
      <c r="G141" s="247"/>
      <c r="H141" s="248"/>
    </row>
    <row r="142" spans="1:9" x14ac:dyDescent="0.25">
      <c r="A142" s="13"/>
      <c r="B142" s="117"/>
      <c r="C142" s="164"/>
      <c r="D142" s="190"/>
      <c r="E142" s="193" t="s">
        <v>113</v>
      </c>
      <c r="F142" s="161" t="s">
        <v>114</v>
      </c>
      <c r="G142" s="198" t="s">
        <v>102</v>
      </c>
      <c r="H142" s="161"/>
      <c r="I142" s="3"/>
    </row>
    <row r="143" spans="1:9" x14ac:dyDescent="0.25">
      <c r="A143" s="13"/>
      <c r="B143" s="117"/>
      <c r="C143" s="14" t="s">
        <v>106</v>
      </c>
      <c r="D143" s="6"/>
      <c r="E143" s="8">
        <v>169.72</v>
      </c>
      <c r="F143" s="123">
        <v>1</v>
      </c>
      <c r="G143" s="123">
        <f t="shared" ref="G143:G146" si="11">ROUND(E143*F143,2)</f>
        <v>169.72</v>
      </c>
      <c r="H143" s="123"/>
      <c r="I143" s="3"/>
    </row>
    <row r="144" spans="1:9" x14ac:dyDescent="0.25">
      <c r="A144" s="13"/>
      <c r="B144" s="117"/>
      <c r="C144" s="14" t="s">
        <v>107</v>
      </c>
      <c r="D144" s="6"/>
      <c r="E144" s="8">
        <v>41.97</v>
      </c>
      <c r="F144" s="123">
        <v>0.5</v>
      </c>
      <c r="G144" s="123">
        <f t="shared" si="11"/>
        <v>20.99</v>
      </c>
      <c r="H144" s="123"/>
      <c r="I144" s="3"/>
    </row>
    <row r="145" spans="1:9" x14ac:dyDescent="0.25">
      <c r="A145" s="13"/>
      <c r="B145" s="117"/>
      <c r="C145" s="14" t="s">
        <v>108</v>
      </c>
      <c r="D145" s="6"/>
      <c r="E145" s="8">
        <v>66.31</v>
      </c>
      <c r="F145" s="123">
        <v>0.5</v>
      </c>
      <c r="G145" s="123">
        <f t="shared" si="11"/>
        <v>33.159999999999997</v>
      </c>
      <c r="H145" s="123"/>
      <c r="I145" s="3"/>
    </row>
    <row r="146" spans="1:9" x14ac:dyDescent="0.25">
      <c r="A146" s="13"/>
      <c r="B146" s="117"/>
      <c r="C146" s="233" t="s">
        <v>164</v>
      </c>
      <c r="D146" s="6"/>
      <c r="E146" s="8">
        <f>G139</f>
        <v>38.840000000000003</v>
      </c>
      <c r="F146" s="123">
        <v>1</v>
      </c>
      <c r="G146" s="123">
        <f t="shared" si="11"/>
        <v>38.840000000000003</v>
      </c>
      <c r="H146" s="123"/>
      <c r="I146" s="3"/>
    </row>
    <row r="147" spans="1:9" x14ac:dyDescent="0.25">
      <c r="A147" s="13"/>
      <c r="B147" s="117"/>
      <c r="C147" s="7"/>
      <c r="D147" s="6"/>
      <c r="E147" s="8"/>
      <c r="F147" s="123"/>
      <c r="G147" s="222">
        <f>SUM(G143:G146)</f>
        <v>262.71000000000004</v>
      </c>
      <c r="H147" s="123"/>
      <c r="I147" s="3"/>
    </row>
    <row r="152" spans="1:9" x14ac:dyDescent="0.25">
      <c r="C152" t="s">
        <v>166</v>
      </c>
    </row>
    <row r="156" spans="1:9" x14ac:dyDescent="0.25">
      <c r="A156" s="152" t="s">
        <v>100</v>
      </c>
      <c r="B156" s="152"/>
      <c r="C156" s="152" t="s">
        <v>80</v>
      </c>
    </row>
    <row r="157" spans="1:9" x14ac:dyDescent="0.25">
      <c r="A157" s="152" t="s">
        <v>99</v>
      </c>
      <c r="B157" s="152"/>
      <c r="C157" s="152" t="s">
        <v>167</v>
      </c>
    </row>
  </sheetData>
  <mergeCells count="38">
    <mergeCell ref="C81:H81"/>
    <mergeCell ref="C93:H93"/>
    <mergeCell ref="C102:H102"/>
    <mergeCell ref="C121:H121"/>
    <mergeCell ref="A4:E4"/>
    <mergeCell ref="F4:H4"/>
    <mergeCell ref="C46:H46"/>
    <mergeCell ref="A5:D5"/>
    <mergeCell ref="E5:H5"/>
    <mergeCell ref="A6:D6"/>
    <mergeCell ref="C9:H9"/>
    <mergeCell ref="C8:H8"/>
    <mergeCell ref="C13:H13"/>
    <mergeCell ref="C12:H12"/>
    <mergeCell ref="C19:H19"/>
    <mergeCell ref="C28:H28"/>
    <mergeCell ref="A1:B1"/>
    <mergeCell ref="C1:H1"/>
    <mergeCell ref="A2:H2"/>
    <mergeCell ref="A3:E3"/>
    <mergeCell ref="F3:H3"/>
    <mergeCell ref="C56:H56"/>
    <mergeCell ref="C63:H63"/>
    <mergeCell ref="C75:H75"/>
    <mergeCell ref="C35:H35"/>
    <mergeCell ref="C38:H38"/>
    <mergeCell ref="C44:H44"/>
    <mergeCell ref="C52:H52"/>
    <mergeCell ref="C69:H69"/>
    <mergeCell ref="C130:H130"/>
    <mergeCell ref="C134:H134"/>
    <mergeCell ref="C135:H135"/>
    <mergeCell ref="C141:H141"/>
    <mergeCell ref="C87:H87"/>
    <mergeCell ref="C98:H98"/>
    <mergeCell ref="C108:H108"/>
    <mergeCell ref="C113:H113"/>
    <mergeCell ref="C109:H109"/>
  </mergeCells>
  <printOptions horizontalCentered="1"/>
  <pageMargins left="0.51181102362204722" right="0.31496062992125984" top="0.31496062992125984" bottom="0.31496062992125984" header="0.31496062992125984" footer="0.31496062992125984"/>
  <pageSetup paperSize="9" scale="90" orientation="portrait" r:id="rId1"/>
  <ignoredErrors>
    <ignoredError sqref="B80:B82 B68:B69 B52 B56:B59 B61:B66 B75:B7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showGridLines="0" topLeftCell="A37" zoomScale="102" zoomScaleNormal="102" workbookViewId="0">
      <selection activeCell="C52" sqref="C52"/>
    </sheetView>
  </sheetViews>
  <sheetFormatPr defaultRowHeight="15.75" x14ac:dyDescent="0.25"/>
  <cols>
    <col min="1" max="1" width="6" customWidth="1"/>
    <col min="2" max="2" width="11" customWidth="1"/>
    <col min="3" max="3" width="71.875" customWidth="1"/>
    <col min="4" max="4" width="5.125" bestFit="1" customWidth="1"/>
    <col min="5" max="5" width="7.375" bestFit="1" customWidth="1"/>
    <col min="6" max="6" width="9.375" bestFit="1" customWidth="1"/>
    <col min="7" max="7" width="12" bestFit="1" customWidth="1"/>
    <col min="8" max="8" width="14" customWidth="1"/>
  </cols>
  <sheetData>
    <row r="1" spans="1:10" ht="93" customHeight="1" x14ac:dyDescent="0.25">
      <c r="A1" s="266"/>
      <c r="B1" s="267"/>
      <c r="C1" s="268"/>
      <c r="D1" s="268"/>
      <c r="E1" s="268"/>
      <c r="F1" s="268"/>
      <c r="G1" s="268"/>
      <c r="H1" s="269"/>
    </row>
    <row r="2" spans="1:10" ht="25.5" customHeight="1" x14ac:dyDescent="0.25">
      <c r="A2" s="270" t="s">
        <v>24</v>
      </c>
      <c r="B2" s="270"/>
      <c r="C2" s="270"/>
      <c r="D2" s="270"/>
      <c r="E2" s="270"/>
      <c r="F2" s="270"/>
      <c r="G2" s="270"/>
      <c r="H2" s="270"/>
    </row>
    <row r="3" spans="1:10" x14ac:dyDescent="0.25">
      <c r="A3" s="271" t="s">
        <v>25</v>
      </c>
      <c r="B3" s="271"/>
      <c r="C3" s="271"/>
      <c r="D3" s="271"/>
      <c r="E3" s="271"/>
      <c r="F3" s="272" t="s">
        <v>26</v>
      </c>
      <c r="G3" s="272"/>
      <c r="H3" s="272"/>
    </row>
    <row r="4" spans="1:10" ht="27.75" customHeight="1" x14ac:dyDescent="0.25">
      <c r="A4" s="276" t="s">
        <v>54</v>
      </c>
      <c r="B4" s="271"/>
      <c r="C4" s="271"/>
      <c r="D4" s="271"/>
      <c r="E4" s="271"/>
      <c r="F4" s="272" t="s">
        <v>47</v>
      </c>
      <c r="G4" s="272"/>
      <c r="H4" s="272"/>
    </row>
    <row r="5" spans="1:10" ht="21.75" customHeight="1" x14ac:dyDescent="0.25">
      <c r="A5" s="271" t="s">
        <v>151</v>
      </c>
      <c r="B5" s="271"/>
      <c r="C5" s="271"/>
      <c r="D5" s="271"/>
      <c r="E5" s="277" t="s">
        <v>27</v>
      </c>
      <c r="F5" s="277"/>
      <c r="G5" s="277"/>
      <c r="H5" s="277"/>
    </row>
    <row r="6" spans="1:10" ht="25.5" customHeight="1" x14ac:dyDescent="0.25">
      <c r="A6" s="278" t="s">
        <v>46</v>
      </c>
      <c r="B6" s="278"/>
      <c r="C6" s="278"/>
      <c r="D6" s="278"/>
      <c r="E6" s="107"/>
      <c r="F6" s="142"/>
      <c r="G6" s="105" t="s">
        <v>48</v>
      </c>
      <c r="H6" s="106">
        <f>BDI!E8</f>
        <v>0.21</v>
      </c>
    </row>
    <row r="7" spans="1:10" ht="36" x14ac:dyDescent="0.25">
      <c r="A7" s="25" t="s">
        <v>28</v>
      </c>
      <c r="B7" s="25" t="s">
        <v>21</v>
      </c>
      <c r="C7" s="25" t="s">
        <v>22</v>
      </c>
      <c r="D7" s="25" t="s">
        <v>45</v>
      </c>
      <c r="E7" s="25" t="s">
        <v>91</v>
      </c>
      <c r="F7" s="29" t="s">
        <v>29</v>
      </c>
      <c r="G7" s="29" t="s">
        <v>30</v>
      </c>
      <c r="H7" s="29" t="s">
        <v>31</v>
      </c>
    </row>
    <row r="8" spans="1:10" x14ac:dyDescent="0.25">
      <c r="A8" s="147">
        <v>1</v>
      </c>
      <c r="B8" s="137"/>
      <c r="C8" s="138" t="s">
        <v>34</v>
      </c>
      <c r="D8" s="139"/>
      <c r="E8" s="140"/>
      <c r="F8" s="141"/>
      <c r="G8" s="141"/>
      <c r="H8" s="231">
        <f>H9</f>
        <v>1284.95</v>
      </c>
    </row>
    <row r="9" spans="1:10" ht="38.25" x14ac:dyDescent="0.25">
      <c r="A9" s="144" t="s">
        <v>119</v>
      </c>
      <c r="B9" s="117" t="s">
        <v>4</v>
      </c>
      <c r="C9" s="148" t="s">
        <v>13</v>
      </c>
      <c r="D9" s="11" t="s">
        <v>3</v>
      </c>
      <c r="E9" s="12">
        <f>'MEMÓRIA DE CÁLCULO'!G11</f>
        <v>6</v>
      </c>
      <c r="F9" s="123">
        <v>176.99</v>
      </c>
      <c r="G9" s="123">
        <f>(F9*$H$6)+F9</f>
        <v>214.15790000000001</v>
      </c>
      <c r="H9" s="123">
        <f>ROUND(E9*G9,2)</f>
        <v>1284.95</v>
      </c>
    </row>
    <row r="10" spans="1:10" x14ac:dyDescent="0.25">
      <c r="A10" s="143">
        <v>2</v>
      </c>
      <c r="B10" s="118"/>
      <c r="C10" s="112" t="s">
        <v>85</v>
      </c>
      <c r="D10" s="113"/>
      <c r="E10" s="114"/>
      <c r="F10" s="124"/>
      <c r="G10" s="124"/>
      <c r="H10" s="231">
        <f>SUM(H11:H15)</f>
        <v>26871.829999999998</v>
      </c>
    </row>
    <row r="11" spans="1:10" ht="60" customHeight="1" x14ac:dyDescent="0.25">
      <c r="A11" s="144" t="s">
        <v>35</v>
      </c>
      <c r="B11" s="119" t="s">
        <v>5</v>
      </c>
      <c r="C11" s="14" t="s">
        <v>14</v>
      </c>
      <c r="D11" s="15" t="s">
        <v>2</v>
      </c>
      <c r="E11" s="12">
        <f>'MEMÓRIA DE CÁLCULO'!G17</f>
        <v>123.38</v>
      </c>
      <c r="F11" s="123">
        <v>58.83</v>
      </c>
      <c r="G11" s="123">
        <f>(F11*$H$6)+F11</f>
        <v>71.184299999999993</v>
      </c>
      <c r="H11" s="123">
        <f>ROUND(E11*G11,2)</f>
        <v>8782.7199999999993</v>
      </c>
      <c r="J11" s="151"/>
    </row>
    <row r="12" spans="1:10" ht="38.25" x14ac:dyDescent="0.25">
      <c r="A12" s="144" t="s">
        <v>89</v>
      </c>
      <c r="B12" s="119" t="s">
        <v>153</v>
      </c>
      <c r="C12" s="14" t="s">
        <v>152</v>
      </c>
      <c r="D12" s="15" t="s">
        <v>2</v>
      </c>
      <c r="E12" s="12">
        <f>'MEMÓRIA DE CÁLCULO'!G26</f>
        <v>502.51</v>
      </c>
      <c r="F12" s="123">
        <v>6.6</v>
      </c>
      <c r="G12" s="123">
        <f>(F12*$H$6)+F12</f>
        <v>7.9859999999999998</v>
      </c>
      <c r="H12" s="123">
        <f>ROUND(E12*G12,2)</f>
        <v>4013.04</v>
      </c>
    </row>
    <row r="13" spans="1:10" ht="25.5" x14ac:dyDescent="0.25">
      <c r="A13" s="144" t="s">
        <v>90</v>
      </c>
      <c r="B13" s="119">
        <v>97084</v>
      </c>
      <c r="C13" s="33" t="s">
        <v>127</v>
      </c>
      <c r="D13" s="15" t="s">
        <v>3</v>
      </c>
      <c r="E13" s="12">
        <f>'MEMÓRIA DE CÁLCULO'!G33</f>
        <v>239.75</v>
      </c>
      <c r="F13" s="123">
        <v>0.65</v>
      </c>
      <c r="G13" s="123">
        <f>(F13*$H$6)+F13</f>
        <v>0.78649999999999998</v>
      </c>
      <c r="H13" s="123">
        <f>ROUND(E13*G13,2)</f>
        <v>188.56</v>
      </c>
    </row>
    <row r="14" spans="1:10" ht="38.25" x14ac:dyDescent="0.25">
      <c r="A14" s="144" t="s">
        <v>93</v>
      </c>
      <c r="B14" s="119" t="s">
        <v>6</v>
      </c>
      <c r="C14" s="14" t="s">
        <v>15</v>
      </c>
      <c r="D14" s="15" t="s">
        <v>2</v>
      </c>
      <c r="E14" s="12">
        <f>'MEMÓRIA DE CÁLCULO'!G37</f>
        <v>239.75</v>
      </c>
      <c r="F14" s="123">
        <v>35.299999999999997</v>
      </c>
      <c r="G14" s="123">
        <f>(F14*$H$6)+F14</f>
        <v>42.712999999999994</v>
      </c>
      <c r="H14" s="123">
        <f>ROUND(E14*G14,2)</f>
        <v>10240.44</v>
      </c>
    </row>
    <row r="15" spans="1:10" ht="47.25" x14ac:dyDescent="0.25">
      <c r="A15" s="144" t="s">
        <v>95</v>
      </c>
      <c r="B15" s="122" t="s">
        <v>7</v>
      </c>
      <c r="C15" s="104" t="s">
        <v>16</v>
      </c>
      <c r="D15" s="15" t="s">
        <v>2</v>
      </c>
      <c r="E15" s="12">
        <f>'MEMÓRIA DE CÁLCULO'!G42</f>
        <v>11.379999999999999</v>
      </c>
      <c r="F15" s="123">
        <v>264.86</v>
      </c>
      <c r="G15" s="123">
        <f>(F15*$H$6)+F15</f>
        <v>320.48060000000004</v>
      </c>
      <c r="H15" s="123">
        <f>ROUND(E15*G15,2)</f>
        <v>3647.07</v>
      </c>
    </row>
    <row r="16" spans="1:10" x14ac:dyDescent="0.25">
      <c r="A16" s="143">
        <v>3</v>
      </c>
      <c r="B16" s="120"/>
      <c r="C16" s="112" t="s">
        <v>98</v>
      </c>
      <c r="D16" s="115"/>
      <c r="E16" s="116"/>
      <c r="F16" s="128"/>
      <c r="G16" s="129"/>
      <c r="H16" s="231">
        <f>SUM(H18:H30)</f>
        <v>176862.05</v>
      </c>
    </row>
    <row r="17" spans="1:8" x14ac:dyDescent="0.25">
      <c r="A17" s="210" t="s">
        <v>37</v>
      </c>
      <c r="B17" s="132"/>
      <c r="C17" s="209" t="s">
        <v>140</v>
      </c>
      <c r="D17" s="211"/>
      <c r="E17" s="133"/>
      <c r="F17" s="134"/>
      <c r="G17" s="135"/>
      <c r="H17" s="212"/>
    </row>
    <row r="18" spans="1:8" s="150" customFormat="1" ht="25.5" x14ac:dyDescent="0.25">
      <c r="A18" s="144" t="s">
        <v>141</v>
      </c>
      <c r="B18" s="132" t="s">
        <v>138</v>
      </c>
      <c r="C18" s="33" t="s">
        <v>139</v>
      </c>
      <c r="D18" s="6" t="s">
        <v>1</v>
      </c>
      <c r="E18" s="133">
        <f>'MEMÓRIA DE CÁLCULO'!G50</f>
        <v>66</v>
      </c>
      <c r="F18" s="134">
        <v>73</v>
      </c>
      <c r="G18" s="123">
        <f>(F18*$H$6)+F18</f>
        <v>88.33</v>
      </c>
      <c r="H18" s="123">
        <f>ROUND(E18*G18,2)</f>
        <v>5829.78</v>
      </c>
    </row>
    <row r="19" spans="1:8" s="150" customFormat="1" x14ac:dyDescent="0.25">
      <c r="A19" s="210" t="s">
        <v>38</v>
      </c>
      <c r="B19" s="132"/>
      <c r="C19" s="209" t="s">
        <v>135</v>
      </c>
      <c r="D19" s="17"/>
      <c r="E19" s="133"/>
      <c r="F19" s="134"/>
      <c r="G19" s="135"/>
      <c r="H19" s="123"/>
    </row>
    <row r="20" spans="1:8" s="150" customFormat="1" ht="25.5" x14ac:dyDescent="0.25">
      <c r="A20" s="144" t="s">
        <v>120</v>
      </c>
      <c r="B20" s="132" t="s">
        <v>128</v>
      </c>
      <c r="C20" s="33" t="s">
        <v>129</v>
      </c>
      <c r="D20" s="17" t="s">
        <v>126</v>
      </c>
      <c r="E20" s="133">
        <f>'MEMÓRIA DE CÁLCULO'!G55</f>
        <v>706.4</v>
      </c>
      <c r="F20" s="134">
        <v>13.55</v>
      </c>
      <c r="G20" s="123">
        <f>(F20*$H$6)+F20</f>
        <v>16.395500000000002</v>
      </c>
      <c r="H20" s="123">
        <f t="shared" ref="H20:H30" si="0">ROUND(E20*G20,2)</f>
        <v>11581.78</v>
      </c>
    </row>
    <row r="21" spans="1:8" s="150" customFormat="1" ht="25.5" x14ac:dyDescent="0.25">
      <c r="A21" s="144" t="s">
        <v>121</v>
      </c>
      <c r="B21" s="132" t="s">
        <v>130</v>
      </c>
      <c r="C21" s="33" t="s">
        <v>131</v>
      </c>
      <c r="D21" s="17" t="s">
        <v>2</v>
      </c>
      <c r="E21" s="133">
        <f>'MEMÓRIA DE CÁLCULO'!G61</f>
        <v>17.66</v>
      </c>
      <c r="F21" s="134">
        <v>351.4</v>
      </c>
      <c r="G21" s="123">
        <f>(F21*$H$6)+F21</f>
        <v>425.19399999999996</v>
      </c>
      <c r="H21" s="123">
        <f t="shared" si="0"/>
        <v>7508.93</v>
      </c>
    </row>
    <row r="22" spans="1:8" s="150" customFormat="1" x14ac:dyDescent="0.25">
      <c r="A22" s="210" t="s">
        <v>84</v>
      </c>
      <c r="B22" s="132"/>
      <c r="C22" s="209" t="s">
        <v>136</v>
      </c>
      <c r="D22" s="17"/>
      <c r="E22" s="133"/>
      <c r="F22" s="134"/>
      <c r="G22" s="123"/>
      <c r="H22" s="123"/>
    </row>
    <row r="23" spans="1:8" s="150" customFormat="1" ht="25.5" x14ac:dyDescent="0.25">
      <c r="A23" s="144" t="s">
        <v>132</v>
      </c>
      <c r="B23" s="132" t="s">
        <v>124</v>
      </c>
      <c r="C23" s="33" t="s">
        <v>125</v>
      </c>
      <c r="D23" s="17" t="s">
        <v>2</v>
      </c>
      <c r="E23" s="133">
        <f>'MEMÓRIA DE CÁLCULO'!G68</f>
        <v>23.98</v>
      </c>
      <c r="F23" s="134">
        <v>102.65</v>
      </c>
      <c r="G23" s="135">
        <f t="shared" ref="G23:G28" si="1">(F23*$H$6)+F23</f>
        <v>124.20650000000001</v>
      </c>
      <c r="H23" s="123">
        <f t="shared" si="0"/>
        <v>2978.47</v>
      </c>
    </row>
    <row r="24" spans="1:8" s="150" customFormat="1" ht="25.5" x14ac:dyDescent="0.25">
      <c r="A24" s="144" t="s">
        <v>133</v>
      </c>
      <c r="B24" s="132" t="s">
        <v>122</v>
      </c>
      <c r="C24" s="33" t="s">
        <v>123</v>
      </c>
      <c r="D24" s="17" t="s">
        <v>3</v>
      </c>
      <c r="E24" s="133">
        <f>'MEMÓRIA DE CÁLCULO'!G74</f>
        <v>239.75</v>
      </c>
      <c r="F24" s="134">
        <v>24.37</v>
      </c>
      <c r="G24" s="123">
        <f t="shared" si="1"/>
        <v>29.4877</v>
      </c>
      <c r="H24" s="123">
        <f t="shared" ref="H24:H25" si="2">ROUND(E24*G24,2)</f>
        <v>7069.68</v>
      </c>
    </row>
    <row r="25" spans="1:8" s="150" customFormat="1" ht="38.25" x14ac:dyDescent="0.25">
      <c r="A25" s="144" t="s">
        <v>134</v>
      </c>
      <c r="B25" s="132" t="s">
        <v>137</v>
      </c>
      <c r="C25" s="33" t="s">
        <v>154</v>
      </c>
      <c r="D25" s="17" t="s">
        <v>2</v>
      </c>
      <c r="E25" s="133">
        <f>'MEMÓRIA DE CÁLCULO'!G80</f>
        <v>23.98</v>
      </c>
      <c r="F25" s="134">
        <v>414.11</v>
      </c>
      <c r="G25" s="123">
        <f t="shared" si="1"/>
        <v>501.07310000000001</v>
      </c>
      <c r="H25" s="123">
        <f t="shared" si="2"/>
        <v>12015.73</v>
      </c>
    </row>
    <row r="26" spans="1:8" ht="48" customHeight="1" x14ac:dyDescent="0.25">
      <c r="A26" s="144" t="s">
        <v>87</v>
      </c>
      <c r="B26" s="132" t="s">
        <v>142</v>
      </c>
      <c r="C26" s="16" t="s">
        <v>143</v>
      </c>
      <c r="D26" s="17" t="s">
        <v>3</v>
      </c>
      <c r="E26" s="133">
        <f>'MEMÓRIA DE CÁLCULO'!G86</f>
        <v>395.96000000000004</v>
      </c>
      <c r="F26" s="134">
        <v>108.79</v>
      </c>
      <c r="G26" s="135">
        <f t="shared" si="1"/>
        <v>131.63589999999999</v>
      </c>
      <c r="H26" s="123">
        <f t="shared" si="0"/>
        <v>52122.55</v>
      </c>
    </row>
    <row r="27" spans="1:8" ht="63.75" x14ac:dyDescent="0.25">
      <c r="A27" s="144" t="s">
        <v>88</v>
      </c>
      <c r="B27" s="132" t="s">
        <v>12</v>
      </c>
      <c r="C27" s="16" t="s">
        <v>94</v>
      </c>
      <c r="D27" s="17" t="s">
        <v>2</v>
      </c>
      <c r="E27" s="8">
        <f>'MEMÓRIA DE CÁLCULO'!G92</f>
        <v>23.98</v>
      </c>
      <c r="F27" s="123">
        <v>1621.6</v>
      </c>
      <c r="G27" s="123">
        <f t="shared" si="1"/>
        <v>1962.136</v>
      </c>
      <c r="H27" s="123">
        <f t="shared" si="0"/>
        <v>47052.02</v>
      </c>
    </row>
    <row r="28" spans="1:8" ht="94.5" x14ac:dyDescent="0.25">
      <c r="A28" s="144" t="s">
        <v>96</v>
      </c>
      <c r="B28" s="122" t="s">
        <v>148</v>
      </c>
      <c r="C28" s="104" t="s">
        <v>147</v>
      </c>
      <c r="D28" s="6" t="s">
        <v>0</v>
      </c>
      <c r="E28" s="8">
        <f>'MEMÓRIA DE CÁLCULO'!G97</f>
        <v>3</v>
      </c>
      <c r="F28" s="130">
        <v>2260.94</v>
      </c>
      <c r="G28" s="123">
        <f t="shared" si="1"/>
        <v>2735.7374</v>
      </c>
      <c r="H28" s="123">
        <f t="shared" si="0"/>
        <v>8207.2099999999991</v>
      </c>
    </row>
    <row r="29" spans="1:8" ht="94.5" x14ac:dyDescent="0.25">
      <c r="A29" s="144" t="s">
        <v>97</v>
      </c>
      <c r="B29" s="122" t="s">
        <v>8</v>
      </c>
      <c r="C29" s="104" t="s">
        <v>17</v>
      </c>
      <c r="D29" s="6" t="s">
        <v>1</v>
      </c>
      <c r="E29" s="109">
        <f>'MEMÓRIA DE CÁLCULO'!G101</f>
        <v>50</v>
      </c>
      <c r="F29" s="130">
        <v>335.22</v>
      </c>
      <c r="G29" s="126">
        <f t="shared" ref="G29:G30" si="3">(F29*$H$6)+F29</f>
        <v>405.61620000000005</v>
      </c>
      <c r="H29" s="123">
        <f t="shared" si="0"/>
        <v>20280.810000000001</v>
      </c>
    </row>
    <row r="30" spans="1:8" ht="31.5" x14ac:dyDescent="0.25">
      <c r="A30" s="144" t="s">
        <v>118</v>
      </c>
      <c r="B30" s="122">
        <v>83716</v>
      </c>
      <c r="C30" s="104" t="s">
        <v>144</v>
      </c>
      <c r="D30" s="6" t="s">
        <v>0</v>
      </c>
      <c r="E30" s="109">
        <f>'MEMÓRIA DE CÁLCULO'!G107</f>
        <v>5</v>
      </c>
      <c r="F30" s="130">
        <v>366.13</v>
      </c>
      <c r="G30" s="126">
        <f t="shared" si="3"/>
        <v>443.01729999999998</v>
      </c>
      <c r="H30" s="123">
        <f t="shared" si="0"/>
        <v>2215.09</v>
      </c>
    </row>
    <row r="31" spans="1:8" x14ac:dyDescent="0.25">
      <c r="A31" s="143">
        <v>4</v>
      </c>
      <c r="B31" s="121"/>
      <c r="C31" s="112" t="s">
        <v>86</v>
      </c>
      <c r="D31" s="113"/>
      <c r="E31" s="114"/>
      <c r="F31" s="124"/>
      <c r="G31" s="124"/>
      <c r="H31" s="231">
        <f>SUM(H32:H35)</f>
        <v>37639.879999999997</v>
      </c>
    </row>
    <row r="32" spans="1:8" ht="31.5" x14ac:dyDescent="0.25">
      <c r="A32" s="144" t="s">
        <v>44</v>
      </c>
      <c r="B32" s="122" t="s">
        <v>160</v>
      </c>
      <c r="C32" s="104" t="s">
        <v>161</v>
      </c>
      <c r="D32" s="11" t="s">
        <v>1</v>
      </c>
      <c r="E32" s="12">
        <f>'MEMÓRIA DE CÁLCULO'!G111</f>
        <v>166</v>
      </c>
      <c r="F32" s="230">
        <v>34.58</v>
      </c>
      <c r="G32" s="228">
        <f t="shared" ref="G32:G35" si="4">(F32*$H$6)+F32</f>
        <v>41.841799999999999</v>
      </c>
      <c r="H32" s="161">
        <f t="shared" ref="H32:H35" si="5">ROUND(E32*G32,2)</f>
        <v>6945.74</v>
      </c>
    </row>
    <row r="33" spans="1:9" ht="31.5" x14ac:dyDescent="0.25">
      <c r="A33" s="224" t="s">
        <v>116</v>
      </c>
      <c r="B33" s="145" t="s">
        <v>10</v>
      </c>
      <c r="C33" s="225" t="s">
        <v>19</v>
      </c>
      <c r="D33" s="149" t="s">
        <v>1</v>
      </c>
      <c r="E33" s="226">
        <f>'MEMÓRIA DE CÁLCULO'!G120</f>
        <v>373.11</v>
      </c>
      <c r="F33" s="227">
        <v>53.6</v>
      </c>
      <c r="G33" s="126">
        <f t="shared" si="4"/>
        <v>64.855999999999995</v>
      </c>
      <c r="H33" s="161">
        <f t="shared" si="5"/>
        <v>24198.42</v>
      </c>
    </row>
    <row r="34" spans="1:9" ht="38.25" x14ac:dyDescent="0.25">
      <c r="A34" s="144" t="s">
        <v>117</v>
      </c>
      <c r="B34" s="117" t="s">
        <v>150</v>
      </c>
      <c r="C34" s="7" t="s">
        <v>149</v>
      </c>
      <c r="D34" s="6" t="s">
        <v>0</v>
      </c>
      <c r="E34" s="8">
        <f>'MEMÓRIA DE CÁLCULO'!G129</f>
        <v>16</v>
      </c>
      <c r="F34" s="127">
        <v>243.12</v>
      </c>
      <c r="G34" s="126">
        <f t="shared" si="4"/>
        <v>294.17520000000002</v>
      </c>
      <c r="H34" s="123">
        <f t="shared" si="5"/>
        <v>4706.8</v>
      </c>
    </row>
    <row r="35" spans="1:9" ht="63.75" x14ac:dyDescent="0.25">
      <c r="A35" s="224" t="s">
        <v>159</v>
      </c>
      <c r="B35" s="117" t="s">
        <v>9</v>
      </c>
      <c r="C35" s="7" t="s">
        <v>18</v>
      </c>
      <c r="D35" s="6" t="s">
        <v>0</v>
      </c>
      <c r="E35" s="8">
        <f>'MEMÓRIA DE CÁLCULO'!G133</f>
        <v>5</v>
      </c>
      <c r="F35" s="123">
        <v>295.69</v>
      </c>
      <c r="G35" s="126">
        <f t="shared" si="4"/>
        <v>357.78489999999999</v>
      </c>
      <c r="H35" s="123">
        <f t="shared" si="5"/>
        <v>1788.92</v>
      </c>
    </row>
    <row r="36" spans="1:9" x14ac:dyDescent="0.25">
      <c r="A36" s="143">
        <v>5</v>
      </c>
      <c r="B36" s="121"/>
      <c r="C36" s="112" t="s">
        <v>92</v>
      </c>
      <c r="D36" s="113"/>
      <c r="E36" s="114"/>
      <c r="F36" s="124"/>
      <c r="G36" s="124"/>
      <c r="H36" s="231">
        <f>SUM(H37:H38)</f>
        <v>45790.559999999998</v>
      </c>
    </row>
    <row r="37" spans="1:9" ht="63" x14ac:dyDescent="0.25">
      <c r="A37" s="144" t="s">
        <v>40</v>
      </c>
      <c r="B37" s="122" t="s">
        <v>11</v>
      </c>
      <c r="C37" s="104" t="s">
        <v>20</v>
      </c>
      <c r="D37" s="6" t="s">
        <v>1</v>
      </c>
      <c r="E37" s="8">
        <f>'MEMÓRIA DE CÁLCULO'!G140</f>
        <v>147.12</v>
      </c>
      <c r="F37" s="130">
        <v>114.07</v>
      </c>
      <c r="G37" s="123">
        <f>(F37*$H$6)+F37</f>
        <v>138.0247</v>
      </c>
      <c r="H37" s="123">
        <f>ROUND(E37*G37,2)</f>
        <v>20306.189999999999</v>
      </c>
    </row>
    <row r="38" spans="1:9" ht="38.25" x14ac:dyDescent="0.25">
      <c r="A38" s="13" t="s">
        <v>42</v>
      </c>
      <c r="B38" s="145" t="s">
        <v>145</v>
      </c>
      <c r="C38" s="7" t="s">
        <v>146</v>
      </c>
      <c r="D38" s="6" t="s">
        <v>3</v>
      </c>
      <c r="E38" s="8">
        <f>'MEMÓRIA DE CÁLCULO'!G147</f>
        <v>262.71000000000004</v>
      </c>
      <c r="F38" s="123">
        <v>80.17</v>
      </c>
      <c r="G38" s="123">
        <f>(F38*$H$6)+F38</f>
        <v>97.005700000000004</v>
      </c>
      <c r="H38" s="123">
        <f>ROUND(E38*G38,2)</f>
        <v>25484.37</v>
      </c>
      <c r="I38" s="3"/>
    </row>
    <row r="39" spans="1:9" x14ac:dyDescent="0.25">
      <c r="A39" s="18"/>
      <c r="B39" s="110"/>
      <c r="C39" s="110"/>
      <c r="D39" s="110"/>
      <c r="E39" s="110"/>
      <c r="F39" s="110"/>
      <c r="G39" s="111" t="s">
        <v>41</v>
      </c>
      <c r="H39" s="146">
        <f>H31+H16+H10+H8+H36</f>
        <v>288449.27</v>
      </c>
    </row>
    <row r="44" spans="1:9" x14ac:dyDescent="0.25">
      <c r="C44" t="s">
        <v>162</v>
      </c>
    </row>
    <row r="48" spans="1:9" x14ac:dyDescent="0.25">
      <c r="A48" s="152" t="s">
        <v>100</v>
      </c>
      <c r="B48" s="152"/>
      <c r="C48" s="152" t="s">
        <v>80</v>
      </c>
    </row>
    <row r="49" spans="1:3" x14ac:dyDescent="0.25">
      <c r="A49" s="152" t="s">
        <v>99</v>
      </c>
      <c r="B49" s="152"/>
      <c r="C49" s="152" t="s">
        <v>167</v>
      </c>
    </row>
  </sheetData>
  <mergeCells count="10">
    <mergeCell ref="A5:D5"/>
    <mergeCell ref="E5:H5"/>
    <mergeCell ref="A6:D6"/>
    <mergeCell ref="A1:B1"/>
    <mergeCell ref="C1:H1"/>
    <mergeCell ref="A2:H2"/>
    <mergeCell ref="A3:E3"/>
    <mergeCell ref="F3:H3"/>
    <mergeCell ref="A4:E4"/>
    <mergeCell ref="F4:H4"/>
  </mergeCells>
  <printOptions horizontalCentered="1"/>
  <pageMargins left="0.31496062992125984" right="0.11811023622047245" top="0.31496062992125984" bottom="0.19685039370078741" header="0.31496062992125984" footer="0.31496062992125984"/>
  <pageSetup paperSize="9" scale="98" fitToHeight="0" orientation="landscape" r:id="rId1"/>
  <ignoredErrors>
    <ignoredError sqref="H10" formula="1"/>
    <ignoredError sqref="B20:B23 B18 B25:B26 B24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opLeftCell="A7" workbookViewId="0">
      <selection activeCell="C18" sqref="C18:H18"/>
    </sheetView>
  </sheetViews>
  <sheetFormatPr defaultRowHeight="33" customHeight="1" x14ac:dyDescent="0.25"/>
  <cols>
    <col min="1" max="1" width="4.25" bestFit="1" customWidth="1"/>
    <col min="2" max="2" width="35.125" customWidth="1"/>
    <col min="3" max="3" width="7.5" style="76" bestFit="1" customWidth="1"/>
    <col min="4" max="4" width="13.125" style="77" customWidth="1"/>
    <col min="5" max="5" width="8.125" style="76" bestFit="1" customWidth="1"/>
    <col min="6" max="6" width="12.25" style="78" customWidth="1"/>
    <col min="7" max="7" width="7.125" style="79" customWidth="1"/>
    <col min="8" max="8" width="13" style="78" customWidth="1"/>
    <col min="9" max="9" width="7" style="80" bestFit="1" customWidth="1"/>
    <col min="10" max="10" width="11.875" style="81" bestFit="1" customWidth="1"/>
    <col min="11" max="11" width="12" style="81" bestFit="1" customWidth="1"/>
    <col min="12" max="12" width="11.125" style="20" bestFit="1" customWidth="1"/>
    <col min="13" max="13" width="9" style="20"/>
  </cols>
  <sheetData>
    <row r="1" spans="1:13" ht="63" customHeight="1" x14ac:dyDescent="0.25">
      <c r="A1" s="279"/>
      <c r="B1" s="280"/>
      <c r="C1" s="280"/>
      <c r="D1" s="280"/>
      <c r="E1" s="280"/>
      <c r="F1" s="280"/>
      <c r="G1" s="280"/>
      <c r="H1" s="280"/>
      <c r="I1" s="280"/>
      <c r="J1" s="280"/>
      <c r="K1" s="281"/>
    </row>
    <row r="2" spans="1:13" ht="33" customHeight="1" x14ac:dyDescent="0.25">
      <c r="A2" s="282" t="s">
        <v>49</v>
      </c>
      <c r="B2" s="270"/>
      <c r="C2" s="270"/>
      <c r="D2" s="270"/>
      <c r="E2" s="270"/>
      <c r="F2" s="270"/>
      <c r="G2" s="270"/>
      <c r="H2" s="270"/>
      <c r="I2" s="270"/>
      <c r="J2" s="270"/>
      <c r="K2" s="283"/>
    </row>
    <row r="3" spans="1:13" ht="15.75" x14ac:dyDescent="0.25">
      <c r="A3" s="284" t="s">
        <v>25</v>
      </c>
      <c r="B3" s="271"/>
      <c r="C3" s="271"/>
      <c r="D3" s="271"/>
      <c r="E3" s="271"/>
      <c r="F3" s="285" t="s">
        <v>26</v>
      </c>
      <c r="G3" s="285"/>
      <c r="H3" s="285"/>
      <c r="I3" s="285"/>
      <c r="J3" s="285"/>
      <c r="K3" s="286"/>
    </row>
    <row r="4" spans="1:13" ht="30.75" customHeight="1" x14ac:dyDescent="0.25">
      <c r="A4" s="287" t="str">
        <f>PLANILHA!A4</f>
        <v>OBRA: Obra de construção da REDE DE ÁGUA E ESGOTO PLUVIAL NO BAIRRO INFLUÊNCIA Municipio de carmo - RJ</v>
      </c>
      <c r="B4" s="271"/>
      <c r="C4" s="271"/>
      <c r="D4" s="271"/>
      <c r="E4" s="271"/>
      <c r="F4" s="285" t="str">
        <f>PLANILHA!F4</f>
        <v>DATA: 02/03/2021</v>
      </c>
      <c r="G4" s="285"/>
      <c r="H4" s="285"/>
      <c r="I4" s="285"/>
      <c r="J4" s="285"/>
      <c r="K4" s="286"/>
    </row>
    <row r="5" spans="1:13" ht="15.75" x14ac:dyDescent="0.25">
      <c r="A5" s="284" t="str">
        <f>PLANILHA!A5</f>
        <v>BASE: EMOP 12/2020 - SINAPI 02/2021</v>
      </c>
      <c r="B5" s="271"/>
      <c r="C5" s="271"/>
      <c r="D5" s="21"/>
      <c r="E5" s="292" t="s">
        <v>50</v>
      </c>
      <c r="F5" s="292"/>
      <c r="G5" s="292"/>
      <c r="H5" s="292"/>
      <c r="I5" s="292"/>
      <c r="J5" s="292"/>
      <c r="K5" s="293"/>
    </row>
    <row r="6" spans="1:13" ht="15.75" x14ac:dyDescent="0.25">
      <c r="A6" s="294" t="str">
        <f>PLANILHA!A6</f>
        <v>PRAZO DE EXECUÇÃO: 3 MESES</v>
      </c>
      <c r="B6" s="278"/>
      <c r="C6" s="278"/>
      <c r="D6" s="22"/>
      <c r="E6" s="295" t="s">
        <v>55</v>
      </c>
      <c r="F6" s="295"/>
      <c r="G6" s="295" t="s">
        <v>56</v>
      </c>
      <c r="H6" s="295"/>
      <c r="I6" s="296" t="s">
        <v>57</v>
      </c>
      <c r="J6" s="296"/>
      <c r="K6" s="23" t="s">
        <v>41</v>
      </c>
    </row>
    <row r="7" spans="1:13" ht="15.75" x14ac:dyDescent="0.25">
      <c r="A7" s="24" t="s">
        <v>28</v>
      </c>
      <c r="B7" s="25" t="s">
        <v>22</v>
      </c>
      <c r="C7" s="26" t="s">
        <v>51</v>
      </c>
      <c r="D7" s="27" t="s">
        <v>52</v>
      </c>
      <c r="E7" s="25" t="s">
        <v>23</v>
      </c>
      <c r="F7" s="25" t="s">
        <v>53</v>
      </c>
      <c r="G7" s="28" t="s">
        <v>23</v>
      </c>
      <c r="H7" s="29" t="s">
        <v>53</v>
      </c>
      <c r="I7" s="30" t="s">
        <v>23</v>
      </c>
      <c r="J7" s="31" t="s">
        <v>53</v>
      </c>
      <c r="K7" s="32"/>
    </row>
    <row r="8" spans="1:13" s="1" customFormat="1" ht="15.75" x14ac:dyDescent="0.25">
      <c r="A8" s="10" t="s">
        <v>32</v>
      </c>
      <c r="B8" s="33" t="str">
        <f>PLANILHA!C8</f>
        <v>SERVIÇOS PRELIMINARES</v>
      </c>
      <c r="C8" s="34">
        <f>D8/$D$13</f>
        <v>4.4546827939623487E-3</v>
      </c>
      <c r="D8" s="35">
        <f>PLANILHA!H8</f>
        <v>1284.95</v>
      </c>
      <c r="E8" s="36">
        <v>1</v>
      </c>
      <c r="F8" s="9">
        <f t="shared" ref="F8:F10" si="0">($D8*E8)</f>
        <v>1284.95</v>
      </c>
      <c r="G8" s="37"/>
      <c r="H8" s="9">
        <f>($D8*G8)</f>
        <v>0</v>
      </c>
      <c r="I8" s="86"/>
      <c r="J8" s="9">
        <f>($D8*I8)</f>
        <v>0</v>
      </c>
      <c r="K8" s="87">
        <f>F8+H8+J8</f>
        <v>1284.95</v>
      </c>
      <c r="L8" s="88"/>
      <c r="M8" s="88"/>
    </row>
    <row r="9" spans="1:13" s="1" customFormat="1" ht="15.75" x14ac:dyDescent="0.25">
      <c r="A9" s="10" t="s">
        <v>33</v>
      </c>
      <c r="B9" s="33" t="str">
        <f>PLANILHA!C10</f>
        <v>MOVIMENTO DE TERRA E DEMOLIÇÕES</v>
      </c>
      <c r="C9" s="34">
        <f>D9/$D$13</f>
        <v>9.3159639474906616E-2</v>
      </c>
      <c r="D9" s="35">
        <f>PLANILHA!H10</f>
        <v>26871.829999999998</v>
      </c>
      <c r="E9" s="36">
        <v>0.5</v>
      </c>
      <c r="F9" s="9">
        <f t="shared" si="0"/>
        <v>13435.914999999999</v>
      </c>
      <c r="G9" s="37">
        <v>0.5</v>
      </c>
      <c r="H9" s="9">
        <f>($D9*G9)</f>
        <v>13435.914999999999</v>
      </c>
      <c r="I9" s="86"/>
      <c r="J9" s="9">
        <f t="shared" ref="J9:J12" si="1">($D9*I9)</f>
        <v>0</v>
      </c>
      <c r="K9" s="87">
        <f t="shared" ref="K9:K12" si="2">F9+H9+J9</f>
        <v>26871.829999999998</v>
      </c>
      <c r="L9" s="88"/>
      <c r="M9" s="88"/>
    </row>
    <row r="10" spans="1:13" ht="15.75" x14ac:dyDescent="0.25">
      <c r="A10" s="10" t="s">
        <v>36</v>
      </c>
      <c r="B10" s="33" t="str">
        <f>PLANILHA!C16</f>
        <v>DRENAGEM PLUVIAL</v>
      </c>
      <c r="C10" s="34">
        <f>D10/$D$13</f>
        <v>0.61314785092019808</v>
      </c>
      <c r="D10" s="35">
        <f>PLANILHA!H16</f>
        <v>176862.05</v>
      </c>
      <c r="E10" s="36">
        <v>0.2</v>
      </c>
      <c r="F10" s="9">
        <f t="shared" si="0"/>
        <v>35372.409999999996</v>
      </c>
      <c r="G10" s="34">
        <v>0.5</v>
      </c>
      <c r="H10" s="9">
        <f t="shared" ref="H10:H12" si="3">($D10*G10)</f>
        <v>88431.024999999994</v>
      </c>
      <c r="I10" s="38">
        <v>0.3</v>
      </c>
      <c r="J10" s="9">
        <f t="shared" si="1"/>
        <v>53058.614999999998</v>
      </c>
      <c r="K10" s="39">
        <f t="shared" si="2"/>
        <v>176862.05</v>
      </c>
    </row>
    <row r="11" spans="1:13" s="1" customFormat="1" ht="15.75" x14ac:dyDescent="0.25">
      <c r="A11" s="10" t="s">
        <v>43</v>
      </c>
      <c r="B11" s="33" t="str">
        <f>PLANILHA!C31</f>
        <v>ESGOTO</v>
      </c>
      <c r="C11" s="34">
        <f>D11/$D$13</f>
        <v>0.13049046717989612</v>
      </c>
      <c r="D11" s="40">
        <f>PLANILHA!H31</f>
        <v>37639.879999999997</v>
      </c>
      <c r="E11" s="41">
        <v>0.6</v>
      </c>
      <c r="F11" s="9">
        <f>($D11*E11)</f>
        <v>22583.927999999996</v>
      </c>
      <c r="G11" s="42">
        <v>0.2</v>
      </c>
      <c r="H11" s="9">
        <f t="shared" si="3"/>
        <v>7527.9759999999997</v>
      </c>
      <c r="I11" s="86">
        <v>0.2</v>
      </c>
      <c r="J11" s="9">
        <f t="shared" si="1"/>
        <v>7527.9759999999997</v>
      </c>
      <c r="K11" s="87">
        <f t="shared" si="2"/>
        <v>37639.879999999997</v>
      </c>
      <c r="L11" s="88"/>
      <c r="M11" s="88"/>
    </row>
    <row r="12" spans="1:13" s="1" customFormat="1" ht="15.75" x14ac:dyDescent="0.25">
      <c r="A12" s="10" t="s">
        <v>39</v>
      </c>
      <c r="B12" s="82" t="str">
        <f>PLANILHA!C36</f>
        <v>ASFALTO</v>
      </c>
      <c r="C12" s="34">
        <f>D12/$D$13</f>
        <v>0.15874735963103667</v>
      </c>
      <c r="D12" s="83">
        <f>PLANILHA!H36</f>
        <v>45790.559999999998</v>
      </c>
      <c r="E12" s="84"/>
      <c r="F12" s="9">
        <f t="shared" ref="F12" si="4">ROUND($D12*E12,2)</f>
        <v>0</v>
      </c>
      <c r="G12" s="85"/>
      <c r="H12" s="9">
        <f t="shared" si="3"/>
        <v>0</v>
      </c>
      <c r="I12" s="89">
        <v>1</v>
      </c>
      <c r="J12" s="9">
        <f t="shared" si="1"/>
        <v>45790.559999999998</v>
      </c>
      <c r="K12" s="87">
        <f t="shared" si="2"/>
        <v>45790.559999999998</v>
      </c>
      <c r="L12" s="88"/>
      <c r="M12" s="88"/>
    </row>
    <row r="13" spans="1:13" ht="16.5" thickBot="1" x14ac:dyDescent="0.3">
      <c r="A13" s="288" t="s">
        <v>41</v>
      </c>
      <c r="B13" s="289"/>
      <c r="C13" s="43">
        <f>SUM(C8:C12)</f>
        <v>0.99999999999999978</v>
      </c>
      <c r="D13" s="44">
        <f>SUM(D8:D12)</f>
        <v>288449.27</v>
      </c>
      <c r="E13" s="43"/>
      <c r="F13" s="45">
        <f>SUM(F8:F12)</f>
        <v>72677.202999999994</v>
      </c>
      <c r="G13" s="46"/>
      <c r="H13" s="44">
        <f>SUM(H8:H12)</f>
        <v>109394.91599999998</v>
      </c>
      <c r="I13" s="47"/>
      <c r="J13" s="48">
        <f>SUM(J8:J12)</f>
        <v>106377.151</v>
      </c>
      <c r="K13" s="90">
        <f>J13+H13+F13</f>
        <v>288449.26999999996</v>
      </c>
    </row>
    <row r="14" spans="1:13" ht="15.75" x14ac:dyDescent="0.25">
      <c r="A14" s="49"/>
      <c r="B14" s="50"/>
      <c r="C14" s="51"/>
      <c r="D14" s="52"/>
      <c r="E14" s="51"/>
      <c r="F14" s="53"/>
      <c r="G14" s="54"/>
      <c r="H14" s="53"/>
      <c r="I14" s="55"/>
      <c r="J14" s="56"/>
      <c r="K14" s="57"/>
    </row>
    <row r="15" spans="1:13" ht="15.75" x14ac:dyDescent="0.25">
      <c r="A15" s="2"/>
      <c r="B15" s="3"/>
      <c r="C15" s="58"/>
      <c r="D15" s="59"/>
      <c r="E15" s="58"/>
      <c r="F15" s="60"/>
      <c r="G15" s="61"/>
      <c r="H15" s="60"/>
      <c r="I15" s="62"/>
      <c r="J15" s="63"/>
      <c r="K15" s="64"/>
    </row>
    <row r="16" spans="1:13" ht="15.75" x14ac:dyDescent="0.25">
      <c r="A16" s="2"/>
      <c r="B16" s="3"/>
      <c r="C16" s="65"/>
      <c r="D16" s="66"/>
      <c r="E16" s="65"/>
      <c r="F16" s="67"/>
      <c r="G16" s="68"/>
      <c r="H16" s="67"/>
      <c r="I16" s="62"/>
      <c r="J16" s="63"/>
      <c r="K16" s="64"/>
    </row>
    <row r="17" spans="1:11" ht="15.75" x14ac:dyDescent="0.25">
      <c r="A17" s="2"/>
      <c r="B17" s="3"/>
      <c r="C17" s="290"/>
      <c r="D17" s="290"/>
      <c r="E17" s="290"/>
      <c r="F17" s="290"/>
      <c r="G17" s="290"/>
      <c r="H17" s="290"/>
      <c r="I17" s="62"/>
      <c r="J17" s="63"/>
      <c r="K17" s="64"/>
    </row>
    <row r="18" spans="1:11" ht="15.75" x14ac:dyDescent="0.25">
      <c r="A18" s="2"/>
      <c r="B18" s="3"/>
      <c r="C18" s="291" t="s">
        <v>168</v>
      </c>
      <c r="D18" s="291"/>
      <c r="E18" s="291"/>
      <c r="F18" s="291"/>
      <c r="G18" s="291"/>
      <c r="H18" s="291"/>
      <c r="I18" s="62"/>
      <c r="J18" s="63"/>
      <c r="K18" s="64"/>
    </row>
    <row r="19" spans="1:11" ht="16.5" thickBot="1" x14ac:dyDescent="0.3">
      <c r="A19" s="4"/>
      <c r="B19" s="5"/>
      <c r="C19" s="69"/>
      <c r="D19" s="70"/>
      <c r="E19" s="69"/>
      <c r="F19" s="71"/>
      <c r="G19" s="72"/>
      <c r="H19" s="71"/>
      <c r="I19" s="73"/>
      <c r="J19" s="74"/>
      <c r="K19" s="75"/>
    </row>
  </sheetData>
  <mergeCells count="15">
    <mergeCell ref="A13:B13"/>
    <mergeCell ref="C17:H17"/>
    <mergeCell ref="C18:H18"/>
    <mergeCell ref="A5:C5"/>
    <mergeCell ref="E5:K5"/>
    <mergeCell ref="A6:C6"/>
    <mergeCell ref="E6:F6"/>
    <mergeCell ref="G6:H6"/>
    <mergeCell ref="I6:J6"/>
    <mergeCell ref="A1:K1"/>
    <mergeCell ref="A2:K2"/>
    <mergeCell ref="A3:E3"/>
    <mergeCell ref="F3:K3"/>
    <mergeCell ref="A4:E4"/>
    <mergeCell ref="F4:K4"/>
  </mergeCells>
  <printOptions horizontalCentered="1"/>
  <pageMargins left="0.51181102362204722" right="0.31496062992125984" top="0.59055118110236227" bottom="0.59055118110236227" header="0.31496062992125984" footer="0.31496062992125984"/>
  <pageSetup paperSize="9" scale="9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opLeftCell="A4" workbookViewId="0">
      <selection activeCell="B18" sqref="B18"/>
    </sheetView>
  </sheetViews>
  <sheetFormatPr defaultRowHeight="15.75" x14ac:dyDescent="0.25"/>
  <cols>
    <col min="1" max="1" width="23.25" customWidth="1"/>
    <col min="2" max="2" width="31" customWidth="1"/>
    <col min="3" max="3" width="17.25" customWidth="1"/>
    <col min="4" max="4" width="24.5" customWidth="1"/>
    <col min="5" max="5" width="21.5" customWidth="1"/>
  </cols>
  <sheetData>
    <row r="1" spans="1:5" x14ac:dyDescent="0.25">
      <c r="A1" s="299"/>
      <c r="B1" s="299"/>
      <c r="C1" s="299"/>
      <c r="D1" s="299"/>
      <c r="E1" s="299"/>
    </row>
    <row r="2" spans="1:5" x14ac:dyDescent="0.25">
      <c r="A2" s="299"/>
      <c r="B2" s="299"/>
      <c r="C2" s="299"/>
      <c r="D2" s="299"/>
      <c r="E2" s="299"/>
    </row>
    <row r="3" spans="1:5" x14ac:dyDescent="0.25">
      <c r="A3" s="299"/>
      <c r="B3" s="299"/>
      <c r="C3" s="299"/>
      <c r="D3" s="299"/>
      <c r="E3" s="299"/>
    </row>
    <row r="4" spans="1:5" x14ac:dyDescent="0.25">
      <c r="A4" s="300"/>
      <c r="B4" s="300"/>
      <c r="C4" s="300"/>
      <c r="D4" s="300"/>
      <c r="E4" s="300"/>
    </row>
    <row r="5" spans="1:5" x14ac:dyDescent="0.25">
      <c r="A5" s="301" t="s">
        <v>170</v>
      </c>
      <c r="B5" s="301"/>
      <c r="C5" s="301"/>
      <c r="D5" s="301"/>
      <c r="E5" s="301"/>
    </row>
    <row r="6" spans="1:5" ht="31.5" customHeight="1" x14ac:dyDescent="0.25">
      <c r="A6" s="302" t="str">
        <f>PLANILHA!A4</f>
        <v>OBRA: Obra de construção da REDE DE ÁGUA E ESGOTO PLUVIAL NO BAIRRO INFLUÊNCIA Municipio de carmo - RJ</v>
      </c>
      <c r="B6" s="303"/>
      <c r="C6" s="303"/>
      <c r="D6" s="303"/>
      <c r="E6" s="304"/>
    </row>
    <row r="7" spans="1:5" ht="21" x14ac:dyDescent="0.25">
      <c r="A7" s="305" t="s">
        <v>58</v>
      </c>
      <c r="B7" s="305"/>
      <c r="C7" s="305"/>
      <c r="D7" s="305"/>
      <c r="E7" s="305"/>
    </row>
    <row r="8" spans="1:5" x14ac:dyDescent="0.25">
      <c r="A8" s="91" t="s">
        <v>59</v>
      </c>
      <c r="B8" s="91" t="s">
        <v>60</v>
      </c>
      <c r="C8" s="91" t="s">
        <v>61</v>
      </c>
      <c r="D8" s="91" t="s">
        <v>62</v>
      </c>
      <c r="E8" s="92">
        <f>ROUND(((((1+(C9+C12+C14+C13))*(1+C11)*(1+C10))/(1-(C15+C16)))-1),2)</f>
        <v>0.21</v>
      </c>
    </row>
    <row r="9" spans="1:5" x14ac:dyDescent="0.25">
      <c r="A9" s="93" t="s">
        <v>63</v>
      </c>
      <c r="B9" s="94" t="s">
        <v>64</v>
      </c>
      <c r="C9" s="95">
        <v>0.04</v>
      </c>
      <c r="D9" s="306" t="s">
        <v>65</v>
      </c>
      <c r="E9" s="306"/>
    </row>
    <row r="10" spans="1:5" x14ac:dyDescent="0.25">
      <c r="A10" s="93" t="s">
        <v>66</v>
      </c>
      <c r="B10" s="94" t="s">
        <v>67</v>
      </c>
      <c r="C10" s="96">
        <v>0.08</v>
      </c>
      <c r="D10" s="306"/>
      <c r="E10" s="306"/>
    </row>
    <row r="11" spans="1:5" x14ac:dyDescent="0.25">
      <c r="A11" s="93" t="s">
        <v>68</v>
      </c>
      <c r="B11" s="94" t="s">
        <v>69</v>
      </c>
      <c r="C11" s="96">
        <v>0.01</v>
      </c>
      <c r="D11" s="306"/>
      <c r="E11" s="306"/>
    </row>
    <row r="12" spans="1:5" x14ac:dyDescent="0.25">
      <c r="A12" s="93" t="s">
        <v>70</v>
      </c>
      <c r="B12" s="94" t="s">
        <v>71</v>
      </c>
      <c r="C12" s="96">
        <v>5.0000000000000001E-3</v>
      </c>
      <c r="D12" s="306"/>
      <c r="E12" s="306"/>
    </row>
    <row r="13" spans="1:5" x14ac:dyDescent="0.25">
      <c r="A13" s="93" t="s">
        <v>72</v>
      </c>
      <c r="B13" s="94">
        <v>0</v>
      </c>
      <c r="C13" s="96">
        <v>0</v>
      </c>
      <c r="D13" s="307" t="s">
        <v>73</v>
      </c>
      <c r="E13" s="307"/>
    </row>
    <row r="14" spans="1:5" x14ac:dyDescent="0.25">
      <c r="A14" s="93" t="s">
        <v>74</v>
      </c>
      <c r="B14" s="94" t="s">
        <v>75</v>
      </c>
      <c r="C14" s="96">
        <v>8.0000000000000002E-3</v>
      </c>
      <c r="D14" s="307"/>
      <c r="E14" s="307"/>
    </row>
    <row r="15" spans="1:5" x14ac:dyDescent="0.25">
      <c r="A15" s="93" t="s">
        <v>76</v>
      </c>
      <c r="B15" s="94" t="s">
        <v>77</v>
      </c>
      <c r="C15" s="96">
        <v>0.04</v>
      </c>
      <c r="D15" s="307"/>
      <c r="E15" s="307"/>
    </row>
    <row r="16" spans="1:5" x14ac:dyDescent="0.25">
      <c r="A16" s="93" t="s">
        <v>78</v>
      </c>
      <c r="B16" s="94" t="s">
        <v>79</v>
      </c>
      <c r="C16" s="96">
        <v>0.01</v>
      </c>
      <c r="D16" s="307"/>
      <c r="E16" s="307"/>
    </row>
    <row r="17" spans="1:7" x14ac:dyDescent="0.25">
      <c r="A17" s="100"/>
      <c r="B17" s="101"/>
      <c r="C17" s="102"/>
      <c r="D17" s="103"/>
      <c r="E17" s="103"/>
    </row>
    <row r="18" spans="1:7" x14ac:dyDescent="0.25">
      <c r="C18" s="97"/>
    </row>
    <row r="19" spans="1:7" x14ac:dyDescent="0.25">
      <c r="A19" s="297" t="s">
        <v>169</v>
      </c>
      <c r="B19" s="297"/>
      <c r="C19" s="98"/>
      <c r="D19" s="99"/>
      <c r="E19" s="99"/>
      <c r="F19" s="98"/>
      <c r="G19" s="98"/>
    </row>
    <row r="20" spans="1:7" x14ac:dyDescent="0.25">
      <c r="C20" s="298" t="s">
        <v>80</v>
      </c>
      <c r="D20" s="298"/>
      <c r="E20" s="298"/>
      <c r="F20" s="298"/>
      <c r="G20" s="298"/>
    </row>
    <row r="21" spans="1:7" x14ac:dyDescent="0.25">
      <c r="C21" s="299" t="s">
        <v>81</v>
      </c>
      <c r="D21" s="299"/>
      <c r="E21" s="299"/>
      <c r="F21" s="299"/>
      <c r="G21" s="299"/>
    </row>
    <row r="22" spans="1:7" x14ac:dyDescent="0.25">
      <c r="C22" s="299" t="s">
        <v>82</v>
      </c>
      <c r="D22" s="299"/>
      <c r="E22" s="299"/>
      <c r="F22" s="299"/>
      <c r="G22" s="299"/>
    </row>
  </sheetData>
  <mergeCells count="10">
    <mergeCell ref="A19:B19"/>
    <mergeCell ref="C20:G20"/>
    <mergeCell ref="C21:G21"/>
    <mergeCell ref="C22:G22"/>
    <mergeCell ref="A1:E4"/>
    <mergeCell ref="A5:E5"/>
    <mergeCell ref="A6:E6"/>
    <mergeCell ref="A7:E7"/>
    <mergeCell ref="D9:E12"/>
    <mergeCell ref="D13:E16"/>
  </mergeCells>
  <printOptions horizontalCentered="1"/>
  <pageMargins left="0.7086614173228347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MEMÓRIA DE CÁLCULO</vt:lpstr>
      <vt:lpstr>PLANILHA</vt:lpstr>
      <vt:lpstr>CRONOGRAMA FISICO FINANCEIRO</vt:lpstr>
      <vt:lpstr>BDI</vt:lpstr>
      <vt:lpstr>PLANILHA!Area_de_impressao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</dc:creator>
  <cp:lastModifiedBy>Admin</cp:lastModifiedBy>
  <cp:lastPrinted>2021-05-26T16:34:14Z</cp:lastPrinted>
  <dcterms:created xsi:type="dcterms:W3CDTF">2020-03-30T13:23:37Z</dcterms:created>
  <dcterms:modified xsi:type="dcterms:W3CDTF">2021-06-17T17:21:48Z</dcterms:modified>
</cp:coreProperties>
</file>