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EFEITURA\SMMADEC\LICITAÇÃO\Nova pasta\"/>
    </mc:Choice>
  </mc:AlternateContent>
  <bookViews>
    <workbookView xWindow="23880" yWindow="-120" windowWidth="24240" windowHeight="13140" tabRatio="825" activeTab="2"/>
  </bookViews>
  <sheets>
    <sheet name="Planilha16" sheetId="72" r:id="rId1"/>
    <sheet name="PLAN.ORÇ. " sheetId="70" r:id="rId2"/>
    <sheet name="proposta de preço" sheetId="14" r:id="rId3"/>
    <sheet name="cronograma fisico financeiro" sheetId="71" r:id="rId4"/>
    <sheet name="RES SERV SAUDE" sheetId="34" state="hidden" r:id="rId5"/>
    <sheet name="pontos coleta rss" sheetId="21" state="hidden" r:id="rId6"/>
    <sheet name="Dados Gerais RSS" sheetId="33" state="hidden" r:id="rId7"/>
    <sheet name="Custos Totais RSS" sheetId="57" state="hidden" r:id="rId8"/>
    <sheet name="1.0 - Mão de Obra Direta (MO)" sheetId="35" state="hidden" r:id="rId9"/>
    <sheet name="2.0 - Custos Dependentes (MO)" sheetId="36" state="hidden" r:id="rId10"/>
    <sheet name="3.0 - Custos Dependentes (Km)" sheetId="37" state="hidden" r:id="rId11"/>
    <sheet name="4.0 - Custos Fixos" sheetId="38" state="hidden" r:id="rId12"/>
    <sheet name="5.0 - Custos Destinação" sheetId="73" state="hidden" r:id="rId13"/>
    <sheet name="Roçada" sheetId="59" r:id="rId14"/>
    <sheet name="MO - ROÇADA" sheetId="40" r:id="rId15"/>
    <sheet name="CARROCERIA ROÇADA" sheetId="53" r:id="rId16"/>
    <sheet name="COMPOSIC ROCADA" sheetId="45" r:id="rId17"/>
    <sheet name="cotacao" sheetId="2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0_1" localSheetId="12">[1]Plan1!#REF!</definedName>
    <definedName name="_10_1" localSheetId="15">#REF!</definedName>
    <definedName name="_10_1" localSheetId="16">#REF!</definedName>
    <definedName name="_10_1" localSheetId="17">#REF!</definedName>
    <definedName name="_10_1" localSheetId="3">[1]Plan1!#REF!</definedName>
    <definedName name="_10_1" localSheetId="7">#REF!</definedName>
    <definedName name="_10_1" localSheetId="14">[1]Plan1!#REF!</definedName>
    <definedName name="_10_1" localSheetId="1">[1]Plan1!#REF!</definedName>
    <definedName name="_10_1" localSheetId="5">#REF!</definedName>
    <definedName name="_10_1" localSheetId="4">#REF!</definedName>
    <definedName name="_10_1" localSheetId="13">#REF!</definedName>
    <definedName name="_10_1">[1]Plan1!#REF!</definedName>
    <definedName name="_xlnm._FilterDatabase" localSheetId="6" hidden="1">'Dados Gerais RSS'!$A$2:$H$55</definedName>
    <definedName name="a" localSheetId="12">'[2]Memo RERA'!#REF!</definedName>
    <definedName name="a" localSheetId="15">'[2]Memo RERA'!#REF!</definedName>
    <definedName name="a" localSheetId="16">'[2]Memo RERA'!#REF!</definedName>
    <definedName name="a" localSheetId="17">'[2]Memo RERA'!#REF!</definedName>
    <definedName name="a" localSheetId="3">'[2]Memo RERA'!#REF!</definedName>
    <definedName name="a" localSheetId="7">'[2]Memo RERA'!#REF!</definedName>
    <definedName name="a" localSheetId="1">'[2]Memo RERA'!#REF!</definedName>
    <definedName name="a" localSheetId="5">'[2]Memo RERA'!#REF!</definedName>
    <definedName name="a" localSheetId="4">'[2]Memo RERA'!#REF!</definedName>
    <definedName name="a" localSheetId="13">'[2]Memo RERA'!#REF!</definedName>
    <definedName name="a">'[2]Memo RERA'!#REF!</definedName>
    <definedName name="A___SERVIÇOS_PRELIMINARES" localSheetId="15">#REF!</definedName>
    <definedName name="A___SERVIÇOS_PRELIMINARES" localSheetId="16">#REF!</definedName>
    <definedName name="A___SERVIÇOS_PRELIMINARES" localSheetId="17">#REF!</definedName>
    <definedName name="A___SERVIÇOS_PRELIMINARES" localSheetId="7">#REF!</definedName>
    <definedName name="A___SERVIÇOS_PRELIMINARES" localSheetId="5">#REF!</definedName>
    <definedName name="A___SERVIÇOS_PRELIMINARES" localSheetId="4">#REF!</definedName>
    <definedName name="A___SERVIÇOS_PRELIMINARES" localSheetId="13">#REF!</definedName>
    <definedName name="A___SERVIÇOS_PRELIMINARES">'[3]Tab. Procv 1'!$C$7</definedName>
    <definedName name="A010160100" localSheetId="12">#REF!</definedName>
    <definedName name="A010160100" localSheetId="15">#REF!</definedName>
    <definedName name="A010160100" localSheetId="16">#REF!</definedName>
    <definedName name="A010160100" localSheetId="17">#REF!</definedName>
    <definedName name="A010160100" localSheetId="3">#REF!</definedName>
    <definedName name="A010160100" localSheetId="7">#REF!</definedName>
    <definedName name="A010160100" localSheetId="14">#REF!</definedName>
    <definedName name="A010160100" localSheetId="1">#REF!</definedName>
    <definedName name="A010160100" localSheetId="5">#REF!</definedName>
    <definedName name="A010160100" localSheetId="4">#REF!</definedName>
    <definedName name="A010160100" localSheetId="13">#REF!</definedName>
    <definedName name="A010160100">#REF!</definedName>
    <definedName name="A010505000" localSheetId="12">#REF!</definedName>
    <definedName name="A010505000" localSheetId="15">#REF!</definedName>
    <definedName name="A010505000" localSheetId="16">#REF!</definedName>
    <definedName name="A010505000" localSheetId="17">#REF!</definedName>
    <definedName name="A010505000" localSheetId="3">#REF!</definedName>
    <definedName name="A010505000" localSheetId="7">#REF!</definedName>
    <definedName name="A010505000" localSheetId="14">#REF!</definedName>
    <definedName name="A010505000" localSheetId="1">#REF!</definedName>
    <definedName name="A010505000" localSheetId="5">#REF!</definedName>
    <definedName name="A010505000" localSheetId="4">#REF!</definedName>
    <definedName name="A010505000" localSheetId="13">#REF!</definedName>
    <definedName name="A010505000">#REF!</definedName>
    <definedName name="A020200010" localSheetId="12">#REF!</definedName>
    <definedName name="A020200010" localSheetId="15">#REF!</definedName>
    <definedName name="A020200010" localSheetId="16">#REF!</definedName>
    <definedName name="A020200010" localSheetId="17">#REF!</definedName>
    <definedName name="A020200010" localSheetId="3">#REF!</definedName>
    <definedName name="A020200010" localSheetId="7">#REF!</definedName>
    <definedName name="A020200010" localSheetId="14">#REF!</definedName>
    <definedName name="A020200010" localSheetId="1">#REF!</definedName>
    <definedName name="A020200010" localSheetId="5">#REF!</definedName>
    <definedName name="A020200010" localSheetId="4">#REF!</definedName>
    <definedName name="A020200010" localSheetId="13">#REF!</definedName>
    <definedName name="A020200010">#REF!</definedName>
    <definedName name="A020200080" localSheetId="12">#REF!</definedName>
    <definedName name="A020200080" localSheetId="15">#REF!</definedName>
    <definedName name="A020200080" localSheetId="16">#REF!</definedName>
    <definedName name="A020200080" localSheetId="17">#REF!</definedName>
    <definedName name="A020200080" localSheetId="3">#REF!</definedName>
    <definedName name="A020200080" localSheetId="7">#REF!</definedName>
    <definedName name="A020200080" localSheetId="14">#REF!</definedName>
    <definedName name="A020200080" localSheetId="1">#REF!</definedName>
    <definedName name="A020200080" localSheetId="5">#REF!</definedName>
    <definedName name="A020200080" localSheetId="4">#REF!</definedName>
    <definedName name="A020200080" localSheetId="13">#REF!</definedName>
    <definedName name="A020200080">#REF!</definedName>
    <definedName name="A03.020.0851" localSheetId="12">#REF!</definedName>
    <definedName name="A03.020.0851" localSheetId="15">#REF!</definedName>
    <definedName name="A03.020.0851" localSheetId="16">#REF!</definedName>
    <definedName name="A03.020.0851" localSheetId="17">#REF!</definedName>
    <definedName name="A03.020.0851" localSheetId="3">#REF!</definedName>
    <definedName name="A03.020.0851" localSheetId="7">#REF!</definedName>
    <definedName name="A03.020.0851" localSheetId="14">#REF!</definedName>
    <definedName name="A03.020.0851" localSheetId="1">#REF!</definedName>
    <definedName name="A03.020.0851" localSheetId="5">#REF!</definedName>
    <definedName name="A03.020.0851" localSheetId="4">#REF!</definedName>
    <definedName name="A03.020.0851" localSheetId="13">#REF!</definedName>
    <definedName name="A03.020.0851">#REF!</definedName>
    <definedName name="a03.021.0855" localSheetId="15">#REF!</definedName>
    <definedName name="a03.021.0855" localSheetId="16">#REF!</definedName>
    <definedName name="a03.021.0855" localSheetId="17">#REF!</definedName>
    <definedName name="a03.021.0855" localSheetId="7">#REF!</definedName>
    <definedName name="a03.021.0855" localSheetId="5">#REF!</definedName>
    <definedName name="a03.021.0855" localSheetId="4">#REF!</definedName>
    <definedName name="a03.021.0855" localSheetId="13">#REF!</definedName>
    <definedName name="a03.021.0855">'[4]DADOS COLETATO'!$L$23</definedName>
    <definedName name="A030130010" localSheetId="12">#REF!</definedName>
    <definedName name="A030130010" localSheetId="15">#REF!</definedName>
    <definedName name="A030130010" localSheetId="16">#REF!</definedName>
    <definedName name="A030130010" localSheetId="17">#REF!</definedName>
    <definedName name="A030130010" localSheetId="3">#REF!</definedName>
    <definedName name="A030130010" localSheetId="7">#REF!</definedName>
    <definedName name="A030130010" localSheetId="14">#REF!</definedName>
    <definedName name="A030130010" localSheetId="1">#REF!</definedName>
    <definedName name="A030130010" localSheetId="5">#REF!</definedName>
    <definedName name="A030130010" localSheetId="4">#REF!</definedName>
    <definedName name="A030130010" localSheetId="13">#REF!</definedName>
    <definedName name="A030130010">#REF!</definedName>
    <definedName name="A030130011" localSheetId="12">#REF!</definedName>
    <definedName name="A030130011" localSheetId="15">#REF!</definedName>
    <definedName name="A030130011" localSheetId="16">#REF!</definedName>
    <definedName name="A030130011" localSheetId="17">#REF!</definedName>
    <definedName name="A030130011" localSheetId="3">#REF!</definedName>
    <definedName name="A030130011" localSheetId="7">#REF!</definedName>
    <definedName name="A030130011" localSheetId="14">#REF!</definedName>
    <definedName name="A030130011" localSheetId="1">#REF!</definedName>
    <definedName name="A030130011" localSheetId="5">#REF!</definedName>
    <definedName name="A030130011" localSheetId="4">#REF!</definedName>
    <definedName name="A030130011" localSheetId="13">#REF!</definedName>
    <definedName name="A030130011">#REF!</definedName>
    <definedName name="A030160501" localSheetId="12">#REF!</definedName>
    <definedName name="A030160501" localSheetId="15">#REF!</definedName>
    <definedName name="A030160501" localSheetId="16">#REF!</definedName>
    <definedName name="A030160501" localSheetId="17">#REF!</definedName>
    <definedName name="A030160501" localSheetId="3">#REF!</definedName>
    <definedName name="A030160501" localSheetId="7">#REF!</definedName>
    <definedName name="A030160501" localSheetId="14">#REF!</definedName>
    <definedName name="A030160501" localSheetId="1">#REF!</definedName>
    <definedName name="A030160501" localSheetId="5">#REF!</definedName>
    <definedName name="A030160501" localSheetId="4">#REF!</definedName>
    <definedName name="A030160501" localSheetId="13">#REF!</definedName>
    <definedName name="A030160501">#REF!</definedName>
    <definedName name="A030250100" localSheetId="12">#REF!</definedName>
    <definedName name="A030250100" localSheetId="15">#REF!</definedName>
    <definedName name="A030250100" localSheetId="16">#REF!</definedName>
    <definedName name="A030250100" localSheetId="17">#REF!</definedName>
    <definedName name="A030250100" localSheetId="3">#REF!</definedName>
    <definedName name="A030250100" localSheetId="7">#REF!</definedName>
    <definedName name="A030250100" localSheetId="14">#REF!</definedName>
    <definedName name="A030250100" localSheetId="1">#REF!</definedName>
    <definedName name="A030250100" localSheetId="5">#REF!</definedName>
    <definedName name="A030250100" localSheetId="4">#REF!</definedName>
    <definedName name="A030250100" localSheetId="13">#REF!</definedName>
    <definedName name="A030250100">#REF!</definedName>
    <definedName name="A040050130" localSheetId="12">#REF!</definedName>
    <definedName name="A040050130" localSheetId="15">#REF!</definedName>
    <definedName name="A040050130" localSheetId="16">#REF!</definedName>
    <definedName name="A040050130" localSheetId="17">#REF!</definedName>
    <definedName name="A040050130" localSheetId="3">#REF!</definedName>
    <definedName name="A040050130" localSheetId="7">#REF!</definedName>
    <definedName name="A040050130" localSheetId="14">#REF!</definedName>
    <definedName name="A040050130" localSheetId="1">#REF!</definedName>
    <definedName name="A040050130" localSheetId="5">#REF!</definedName>
    <definedName name="A040050130" localSheetId="4">#REF!</definedName>
    <definedName name="A040050130" localSheetId="13">#REF!</definedName>
    <definedName name="A040050130">#REF!</definedName>
    <definedName name="A040110511" localSheetId="12">#REF!</definedName>
    <definedName name="A040110511" localSheetId="15">#REF!</definedName>
    <definedName name="A040110511" localSheetId="16">#REF!</definedName>
    <definedName name="A040110511" localSheetId="17">#REF!</definedName>
    <definedName name="A040110511" localSheetId="3">#REF!</definedName>
    <definedName name="A040110511" localSheetId="7">#REF!</definedName>
    <definedName name="A040110511" localSheetId="14">#REF!</definedName>
    <definedName name="A040110511" localSheetId="1">#REF!</definedName>
    <definedName name="A040110511" localSheetId="5">#REF!</definedName>
    <definedName name="A040110511" localSheetId="4">#REF!</definedName>
    <definedName name="A040110511" localSheetId="13">#REF!</definedName>
    <definedName name="A040110511">#REF!</definedName>
    <definedName name="A050150050" localSheetId="12">#REF!</definedName>
    <definedName name="A050150050" localSheetId="15">#REF!</definedName>
    <definedName name="A050150050" localSheetId="16">#REF!</definedName>
    <definedName name="A050150050" localSheetId="17">#REF!</definedName>
    <definedName name="A050150050" localSheetId="3">#REF!</definedName>
    <definedName name="A050150050" localSheetId="7">#REF!</definedName>
    <definedName name="A050150050" localSheetId="14">#REF!</definedName>
    <definedName name="A050150050" localSheetId="1">#REF!</definedName>
    <definedName name="A050150050" localSheetId="5">#REF!</definedName>
    <definedName name="A050150050" localSheetId="4">#REF!</definedName>
    <definedName name="A050150050" localSheetId="13">#REF!</definedName>
    <definedName name="A050150050">#REF!</definedName>
    <definedName name="A050200140" localSheetId="12">#REF!</definedName>
    <definedName name="A050200140" localSheetId="15">#REF!</definedName>
    <definedName name="A050200140" localSheetId="16">#REF!</definedName>
    <definedName name="A050200140" localSheetId="17">#REF!</definedName>
    <definedName name="A050200140" localSheetId="3">#REF!</definedName>
    <definedName name="A050200140" localSheetId="7">#REF!</definedName>
    <definedName name="A050200140" localSheetId="14">#REF!</definedName>
    <definedName name="A050200140" localSheetId="1">#REF!</definedName>
    <definedName name="A050200140" localSheetId="5">#REF!</definedName>
    <definedName name="A050200140" localSheetId="4">#REF!</definedName>
    <definedName name="A050200140" localSheetId="13">#REF!</definedName>
    <definedName name="A050200140">#REF!</definedName>
    <definedName name="A050210050" localSheetId="12">#REF!</definedName>
    <definedName name="A050210050" localSheetId="15">#REF!</definedName>
    <definedName name="A050210050" localSheetId="16">#REF!</definedName>
    <definedName name="A050210050" localSheetId="17">#REF!</definedName>
    <definedName name="A050210050" localSheetId="3">#REF!</definedName>
    <definedName name="A050210050" localSheetId="7">#REF!</definedName>
    <definedName name="A050210050" localSheetId="14">#REF!</definedName>
    <definedName name="A050210050" localSheetId="1">#REF!</definedName>
    <definedName name="A050210050" localSheetId="5">#REF!</definedName>
    <definedName name="A050210050" localSheetId="4">#REF!</definedName>
    <definedName name="A050210050" localSheetId="13">#REF!</definedName>
    <definedName name="A050210050">#REF!</definedName>
    <definedName name="A050210100" localSheetId="12">#REF!</definedName>
    <definedName name="A050210100" localSheetId="15">#REF!</definedName>
    <definedName name="A050210100" localSheetId="16">#REF!</definedName>
    <definedName name="A050210100" localSheetId="17">#REF!</definedName>
    <definedName name="A050210100" localSheetId="3">#REF!</definedName>
    <definedName name="A050210100" localSheetId="7">#REF!</definedName>
    <definedName name="A050210100" localSheetId="14">#REF!</definedName>
    <definedName name="A050210100" localSheetId="1">#REF!</definedName>
    <definedName name="A050210100" localSheetId="5">#REF!</definedName>
    <definedName name="A050210100" localSheetId="4">#REF!</definedName>
    <definedName name="A050210100" localSheetId="13">#REF!</definedName>
    <definedName name="A050210100">#REF!</definedName>
    <definedName name="A050210750" localSheetId="12">#REF!</definedName>
    <definedName name="A050210750" localSheetId="15">#REF!</definedName>
    <definedName name="A050210750" localSheetId="16">#REF!</definedName>
    <definedName name="A050210750" localSheetId="17">#REF!</definedName>
    <definedName name="A050210750" localSheetId="3">#REF!</definedName>
    <definedName name="A050210750" localSheetId="7">#REF!</definedName>
    <definedName name="A050210750" localSheetId="14">#REF!</definedName>
    <definedName name="A050210750" localSheetId="1">#REF!</definedName>
    <definedName name="A050210750" localSheetId="5">#REF!</definedName>
    <definedName name="A050210750" localSheetId="4">#REF!</definedName>
    <definedName name="A050210750" localSheetId="13">#REF!</definedName>
    <definedName name="A050210750">#REF!</definedName>
    <definedName name="a06.004.0320" localSheetId="12">#REF!</definedName>
    <definedName name="a06.004.0320" localSheetId="15">#REF!</definedName>
    <definedName name="a06.004.0320" localSheetId="16">#REF!</definedName>
    <definedName name="a06.004.0320" localSheetId="17">#REF!</definedName>
    <definedName name="a06.004.0320" localSheetId="3">#REF!</definedName>
    <definedName name="a06.004.0320" localSheetId="7">#REF!</definedName>
    <definedName name="a06.004.0320" localSheetId="14">#REF!</definedName>
    <definedName name="a06.004.0320" localSheetId="1">#REF!</definedName>
    <definedName name="a06.004.0320" localSheetId="5">#REF!</definedName>
    <definedName name="a06.004.0320" localSheetId="4">#REF!</definedName>
    <definedName name="a06.004.0320" localSheetId="13">#REF!</definedName>
    <definedName name="a06.004.0320">#REF!</definedName>
    <definedName name="A060030500" localSheetId="12">#REF!</definedName>
    <definedName name="A060030500" localSheetId="15">#REF!</definedName>
    <definedName name="A060030500" localSheetId="16">#REF!</definedName>
    <definedName name="A060030500" localSheetId="17">#REF!</definedName>
    <definedName name="A060030500" localSheetId="3">#REF!</definedName>
    <definedName name="A060030500" localSheetId="7">#REF!</definedName>
    <definedName name="A060030500" localSheetId="14">#REF!</definedName>
    <definedName name="A060030500" localSheetId="1">#REF!</definedName>
    <definedName name="A060030500" localSheetId="5">#REF!</definedName>
    <definedName name="A060030500" localSheetId="4">#REF!</definedName>
    <definedName name="A060030500" localSheetId="13">#REF!</definedName>
    <definedName name="A060030500">#REF!</definedName>
    <definedName name="A060040300" localSheetId="12">#REF!</definedName>
    <definedName name="A060040300" localSheetId="15">#REF!</definedName>
    <definedName name="A060040300" localSheetId="16">#REF!</definedName>
    <definedName name="A060040300" localSheetId="17">#REF!</definedName>
    <definedName name="A060040300" localSheetId="3">#REF!</definedName>
    <definedName name="A060040300" localSheetId="7">#REF!</definedName>
    <definedName name="A060040300" localSheetId="14">#REF!</definedName>
    <definedName name="A060040300" localSheetId="1">#REF!</definedName>
    <definedName name="A060040300" localSheetId="5">#REF!</definedName>
    <definedName name="A060040300" localSheetId="4">#REF!</definedName>
    <definedName name="A060040300" localSheetId="13">#REF!</definedName>
    <definedName name="A060040300">#REF!</definedName>
    <definedName name="A060140120" localSheetId="12">#REF!</definedName>
    <definedName name="A060140120" localSheetId="15">#REF!</definedName>
    <definedName name="A060140120" localSheetId="16">#REF!</definedName>
    <definedName name="A060140120" localSheetId="17">#REF!</definedName>
    <definedName name="A060140120" localSheetId="3">#REF!</definedName>
    <definedName name="A060140120" localSheetId="7">#REF!</definedName>
    <definedName name="A060140120" localSheetId="14">#REF!</definedName>
    <definedName name="A060140120" localSheetId="1">#REF!</definedName>
    <definedName name="A060140120" localSheetId="5">#REF!</definedName>
    <definedName name="A060140120" localSheetId="4">#REF!</definedName>
    <definedName name="A060140120" localSheetId="13">#REF!</definedName>
    <definedName name="A060140120">#REF!</definedName>
    <definedName name="A060160120" localSheetId="12">#REF!</definedName>
    <definedName name="A060160120" localSheetId="15">#REF!</definedName>
    <definedName name="A060160120" localSheetId="16">#REF!</definedName>
    <definedName name="A060160120" localSheetId="17">#REF!</definedName>
    <definedName name="A060160120" localSheetId="3">#REF!</definedName>
    <definedName name="A060160120" localSheetId="7">#REF!</definedName>
    <definedName name="A060160120" localSheetId="14">#REF!</definedName>
    <definedName name="A060160120" localSheetId="1">#REF!</definedName>
    <definedName name="A060160120" localSheetId="5">#REF!</definedName>
    <definedName name="A060160120" localSheetId="4">#REF!</definedName>
    <definedName name="A060160120" localSheetId="13">#REF!</definedName>
    <definedName name="A060160120">#REF!</definedName>
    <definedName name="A060160410" localSheetId="12">#REF!</definedName>
    <definedName name="A060160410" localSheetId="15">#REF!</definedName>
    <definedName name="A060160410" localSheetId="16">#REF!</definedName>
    <definedName name="A060160410" localSheetId="17">#REF!</definedName>
    <definedName name="A060160410" localSheetId="3">#REF!</definedName>
    <definedName name="A060160410" localSheetId="7">#REF!</definedName>
    <definedName name="A060160410" localSheetId="14">#REF!</definedName>
    <definedName name="A060160410" localSheetId="1">#REF!</definedName>
    <definedName name="A060160410" localSheetId="5">#REF!</definedName>
    <definedName name="A060160410" localSheetId="4">#REF!</definedName>
    <definedName name="A060160410" localSheetId="13">#REF!</definedName>
    <definedName name="A060160410">#REF!</definedName>
    <definedName name="A080010030" localSheetId="12">#REF!</definedName>
    <definedName name="A080010030" localSheetId="15">#REF!</definedName>
    <definedName name="A080010030" localSheetId="16">#REF!</definedName>
    <definedName name="A080010030" localSheetId="17">#REF!</definedName>
    <definedName name="A080010030" localSheetId="3">#REF!</definedName>
    <definedName name="A080010030" localSheetId="7">#REF!</definedName>
    <definedName name="A080010030" localSheetId="14">#REF!</definedName>
    <definedName name="A080010030" localSheetId="1">#REF!</definedName>
    <definedName name="A080010030" localSheetId="5">#REF!</definedName>
    <definedName name="A080010030" localSheetId="4">#REF!</definedName>
    <definedName name="A080010030" localSheetId="13">#REF!</definedName>
    <definedName name="A080010030">#REF!</definedName>
    <definedName name="A080150100" localSheetId="12">#REF!</definedName>
    <definedName name="A080150100" localSheetId="15">#REF!</definedName>
    <definedName name="A080150100" localSheetId="16">#REF!</definedName>
    <definedName name="A080150100" localSheetId="17">#REF!</definedName>
    <definedName name="A080150100" localSheetId="3">#REF!</definedName>
    <definedName name="A080150100" localSheetId="7">#REF!</definedName>
    <definedName name="A080150100" localSheetId="14">#REF!</definedName>
    <definedName name="A080150100" localSheetId="1">#REF!</definedName>
    <definedName name="A080150100" localSheetId="5">#REF!</definedName>
    <definedName name="A080150100" localSheetId="4">#REF!</definedName>
    <definedName name="A080150100" localSheetId="13">#REF!</definedName>
    <definedName name="A080150100">#REF!</definedName>
    <definedName name="A080270120" localSheetId="12">#REF!</definedName>
    <definedName name="A080270120" localSheetId="15">#REF!</definedName>
    <definedName name="A080270120" localSheetId="16">#REF!</definedName>
    <definedName name="A080270120" localSheetId="17">#REF!</definedName>
    <definedName name="A080270120" localSheetId="3">#REF!</definedName>
    <definedName name="A080270120" localSheetId="7">#REF!</definedName>
    <definedName name="A080270120" localSheetId="14">#REF!</definedName>
    <definedName name="A080270120" localSheetId="1">#REF!</definedName>
    <definedName name="A080270120" localSheetId="5">#REF!</definedName>
    <definedName name="A080270120" localSheetId="4">#REF!</definedName>
    <definedName name="A080270120" localSheetId="13">#REF!</definedName>
    <definedName name="A080270120">#REF!</definedName>
    <definedName name="A150010310" localSheetId="12">#REF!</definedName>
    <definedName name="A150010310" localSheetId="15">#REF!</definedName>
    <definedName name="A150010310" localSheetId="16">#REF!</definedName>
    <definedName name="A150010310" localSheetId="17">#REF!</definedName>
    <definedName name="A150010310" localSheetId="3">#REF!</definedName>
    <definedName name="A150010310" localSheetId="7">#REF!</definedName>
    <definedName name="A150010310" localSheetId="14">#REF!</definedName>
    <definedName name="A150010310" localSheetId="1">#REF!</definedName>
    <definedName name="A150010310" localSheetId="5">#REF!</definedName>
    <definedName name="A150010310" localSheetId="4">#REF!</definedName>
    <definedName name="A150010310" localSheetId="13">#REF!</definedName>
    <definedName name="A150010310">#REF!</definedName>
    <definedName name="A200040031" localSheetId="12">#REF!</definedName>
    <definedName name="A200040031" localSheetId="15">#REF!</definedName>
    <definedName name="A200040031" localSheetId="16">#REF!</definedName>
    <definedName name="A200040031" localSheetId="17">#REF!</definedName>
    <definedName name="A200040031" localSheetId="3">#REF!</definedName>
    <definedName name="A200040031" localSheetId="7">#REF!</definedName>
    <definedName name="A200040031" localSheetId="14">#REF!</definedName>
    <definedName name="A200040031" localSheetId="1">#REF!</definedName>
    <definedName name="A200040031" localSheetId="5">#REF!</definedName>
    <definedName name="A200040031" localSheetId="4">#REF!</definedName>
    <definedName name="A200040031" localSheetId="13">#REF!</definedName>
    <definedName name="A200040031">#REF!</definedName>
    <definedName name="A200090011" localSheetId="12">#REF!</definedName>
    <definedName name="A200090011" localSheetId="15">#REF!</definedName>
    <definedName name="A200090011" localSheetId="16">#REF!</definedName>
    <definedName name="A200090011" localSheetId="17">#REF!</definedName>
    <definedName name="A200090011" localSheetId="3">#REF!</definedName>
    <definedName name="A200090011" localSheetId="7">#REF!</definedName>
    <definedName name="A200090011" localSheetId="14">#REF!</definedName>
    <definedName name="A200090011" localSheetId="1">#REF!</definedName>
    <definedName name="A200090011" localSheetId="5">#REF!</definedName>
    <definedName name="A200090011" localSheetId="4">#REF!</definedName>
    <definedName name="A200090011" localSheetId="13">#REF!</definedName>
    <definedName name="A200090011">#REF!</definedName>
    <definedName name="A200280200" localSheetId="12">#REF!</definedName>
    <definedName name="A200280200" localSheetId="15">#REF!</definedName>
    <definedName name="A200280200" localSheetId="16">#REF!</definedName>
    <definedName name="A200280200" localSheetId="17">#REF!</definedName>
    <definedName name="A200280200" localSheetId="3">#REF!</definedName>
    <definedName name="A200280200" localSheetId="7">#REF!</definedName>
    <definedName name="A200280200" localSheetId="14">#REF!</definedName>
    <definedName name="A200280200" localSheetId="1">#REF!</definedName>
    <definedName name="A200280200" localSheetId="5">#REF!</definedName>
    <definedName name="A200280200" localSheetId="4">#REF!</definedName>
    <definedName name="A200280200" localSheetId="13">#REF!</definedName>
    <definedName name="A200280200">#REF!</definedName>
    <definedName name="aa" localSheetId="12">#REF!</definedName>
    <definedName name="aa" localSheetId="15">#REF!</definedName>
    <definedName name="aa" localSheetId="16">#REF!</definedName>
    <definedName name="aa" localSheetId="17">#REF!</definedName>
    <definedName name="aa" localSheetId="3">#REF!</definedName>
    <definedName name="aa" localSheetId="7">#REF!</definedName>
    <definedName name="aa" localSheetId="14">#REF!</definedName>
    <definedName name="aa" localSheetId="1">#REF!</definedName>
    <definedName name="aa" localSheetId="5">#REF!</definedName>
    <definedName name="aa" localSheetId="4">#REF!</definedName>
    <definedName name="aa" localSheetId="13">#REF!</definedName>
    <definedName name="aa">#REF!</definedName>
    <definedName name="agfraegearger" localSheetId="12">[1]Plan1!#REF!</definedName>
    <definedName name="agfraegearger" localSheetId="16">[1]Plan1!#REF!</definedName>
    <definedName name="agfraegearger" localSheetId="17">[1]Plan1!#REF!</definedName>
    <definedName name="agfraegearger" localSheetId="3">[1]Plan1!#REF!</definedName>
    <definedName name="agfraegearger" localSheetId="7">[1]Plan1!#REF!</definedName>
    <definedName name="agfraegearger" localSheetId="14">[1]Plan1!#REF!</definedName>
    <definedName name="agfraegearger" localSheetId="1">[1]Plan1!#REF!</definedName>
    <definedName name="agfraegearger" localSheetId="5">[1]Plan1!#REF!</definedName>
    <definedName name="agfraegearger" localSheetId="4">[1]Plan1!#REF!</definedName>
    <definedName name="agfraegearger" localSheetId="13">[1]Plan1!#REF!</definedName>
    <definedName name="agfraegearger">[1]Plan1!#REF!</definedName>
    <definedName name="alturadocorte" localSheetId="12">#REF!</definedName>
    <definedName name="alturadocorte" localSheetId="15">#REF!</definedName>
    <definedName name="alturadocorte" localSheetId="16">#REF!</definedName>
    <definedName name="alturadocorte" localSheetId="17">#REF!</definedName>
    <definedName name="alturadocorte" localSheetId="3">#REF!</definedName>
    <definedName name="alturadocorte" localSheetId="7">#REF!</definedName>
    <definedName name="alturadocorte" localSheetId="14">#REF!</definedName>
    <definedName name="alturadocorte" localSheetId="1">#REF!</definedName>
    <definedName name="alturadocorte" localSheetId="5">#REF!</definedName>
    <definedName name="alturadocorte" localSheetId="4">#REF!</definedName>
    <definedName name="alturadocorte" localSheetId="13">#REF!</definedName>
    <definedName name="alturadocorte">#REF!</definedName>
    <definedName name="ANA" localSheetId="12">#REF!</definedName>
    <definedName name="ANA" localSheetId="15">#REF!</definedName>
    <definedName name="ANA" localSheetId="16">#REF!</definedName>
    <definedName name="ANA" localSheetId="17">#REF!</definedName>
    <definedName name="ANA" localSheetId="3">#REF!</definedName>
    <definedName name="ANA" localSheetId="7">#REF!</definedName>
    <definedName name="ANA" localSheetId="14">#REF!</definedName>
    <definedName name="ANA" localSheetId="1">#REF!</definedName>
    <definedName name="ANA" localSheetId="5">#REF!</definedName>
    <definedName name="ANA" localSheetId="4">#REF!</definedName>
    <definedName name="ANA" localSheetId="13">#REF!</definedName>
    <definedName name="ANA">#REF!</definedName>
    <definedName name="ara" localSheetId="12">#REF!</definedName>
    <definedName name="ara" localSheetId="16">#REF!</definedName>
    <definedName name="ara" localSheetId="17">#REF!</definedName>
    <definedName name="ara" localSheetId="3">#REF!</definedName>
    <definedName name="ara" localSheetId="7">#REF!</definedName>
    <definedName name="ara" localSheetId="14">#REF!</definedName>
    <definedName name="ara" localSheetId="1">#REF!</definedName>
    <definedName name="ara" localSheetId="5">#REF!</definedName>
    <definedName name="ara" localSheetId="4">#REF!</definedName>
    <definedName name="ara" localSheetId="13">#REF!</definedName>
    <definedName name="ara">#REF!</definedName>
    <definedName name="_xlnm.Print_Area" localSheetId="8">'1.0 - Mão de Obra Direta (MO)'!$A$1:$G$67</definedName>
    <definedName name="_xlnm.Print_Area" localSheetId="9">'2.0 - Custos Dependentes (MO)'!$A$1:$G$143</definedName>
    <definedName name="_xlnm.Print_Area" localSheetId="10">'3.0 - Custos Dependentes (Km)'!$A$1:$G$108</definedName>
    <definedName name="_xlnm.Print_Area" localSheetId="11">'4.0 - Custos Fixos'!$A$1:$G$122</definedName>
    <definedName name="_xlnm.Print_Area" localSheetId="12">'5.0 - Custos Destinação'!$A$1:$G$46</definedName>
    <definedName name="_xlnm.Print_Area" localSheetId="15">'CARROCERIA ROÇADA'!$A$1:$F$18</definedName>
    <definedName name="_xlnm.Print_Area" localSheetId="16">'COMPOSIC ROCADA'!$A$1:$K$38</definedName>
    <definedName name="_xlnm.Print_Area" localSheetId="17">cotacao!$A$1:$F$92</definedName>
    <definedName name="_xlnm.Print_Area" localSheetId="3">'cronograma fisico financeiro'!$A$1:$R$7</definedName>
    <definedName name="_xlnm.Print_Area" localSheetId="7">'Custos Totais RSS'!$A$1:$F$31</definedName>
    <definedName name="_xlnm.Print_Area" localSheetId="6">'Dados Gerais RSS'!$A$1:$F$65</definedName>
    <definedName name="_xlnm.Print_Area" localSheetId="14">'MO - ROÇADA'!$A$1:$I$254</definedName>
    <definedName name="_xlnm.Print_Area" localSheetId="1">'PLAN.ORÇ. '!$A$1:$H$9</definedName>
    <definedName name="_xlnm.Print_Area" localSheetId="5">'pontos coleta rss'!$A$1:$D$40</definedName>
    <definedName name="_xlnm.Print_Area" localSheetId="2">'proposta de preço'!$A$1:$H$24</definedName>
    <definedName name="_xlnm.Print_Area" localSheetId="4">'RES SERV SAUDE'!$A$1:$A$44</definedName>
    <definedName name="_xlnm.Print_Area" localSheetId="13">Roçada!$A$1:$A$44</definedName>
    <definedName name="b" localSheetId="12">'[2]Memo RERA'!#REF!</definedName>
    <definedName name="b" localSheetId="15">'[2]Memo RERA'!#REF!</definedName>
    <definedName name="b" localSheetId="16">'[2]Memo RERA'!#REF!</definedName>
    <definedName name="b" localSheetId="17">'[2]Memo RERA'!#REF!</definedName>
    <definedName name="b" localSheetId="3">'[2]Memo RERA'!#REF!</definedName>
    <definedName name="b" localSheetId="7">'[2]Memo RERA'!#REF!</definedName>
    <definedName name="b" localSheetId="1">'[2]Memo RERA'!#REF!</definedName>
    <definedName name="b" localSheetId="5">'[2]Memo RERA'!#REF!</definedName>
    <definedName name="b" localSheetId="4">'[2]Memo RERA'!#REF!</definedName>
    <definedName name="b" localSheetId="13">'[2]Memo RERA'!#REF!</definedName>
    <definedName name="b">'[2]Memo RERA'!#REF!</definedName>
    <definedName name="B___SISTEMA_DE_MACRODRENAGEM" localSheetId="12">'[3]Tab. Procv 1'!#REF!</definedName>
    <definedName name="B___SISTEMA_DE_MACRODRENAGEM" localSheetId="15">#REF!</definedName>
    <definedName name="B___SISTEMA_DE_MACRODRENAGEM" localSheetId="16">#REF!</definedName>
    <definedName name="B___SISTEMA_DE_MACRODRENAGEM" localSheetId="17">#REF!</definedName>
    <definedName name="B___SISTEMA_DE_MACRODRENAGEM" localSheetId="3">'[3]Tab. Procv 1'!#REF!</definedName>
    <definedName name="B___SISTEMA_DE_MACRODRENAGEM" localSheetId="7">#REF!</definedName>
    <definedName name="B___SISTEMA_DE_MACRODRENAGEM" localSheetId="14">'[3]Tab. Procv 1'!#REF!</definedName>
    <definedName name="B___SISTEMA_DE_MACRODRENAGEM" localSheetId="1">'[3]Tab. Procv 1'!#REF!</definedName>
    <definedName name="B___SISTEMA_DE_MACRODRENAGEM" localSheetId="5">#REF!</definedName>
    <definedName name="B___SISTEMA_DE_MACRODRENAGEM" localSheetId="4">#REF!</definedName>
    <definedName name="B___SISTEMA_DE_MACRODRENAGEM" localSheetId="13">#REF!</definedName>
    <definedName name="B___SISTEMA_DE_MACRODRENAGEM">'[3]Tab. Procv 1'!#REF!</definedName>
    <definedName name="_xlnm.Database" localSheetId="12">#REF!</definedName>
    <definedName name="_xlnm.Database" localSheetId="16">#REF!</definedName>
    <definedName name="_xlnm.Database" localSheetId="17">#REF!</definedName>
    <definedName name="_xlnm.Database" localSheetId="3">#REF!</definedName>
    <definedName name="_xlnm.Database" localSheetId="7">#REF!</definedName>
    <definedName name="_xlnm.Database" localSheetId="14">#REF!</definedName>
    <definedName name="_xlnm.Database" localSheetId="1">#REF!</definedName>
    <definedName name="_xlnm.Database" localSheetId="5">#REF!</definedName>
    <definedName name="_xlnm.Database" localSheetId="4">#REF!</definedName>
    <definedName name="_xlnm.Database" localSheetId="13">#REF!</definedName>
    <definedName name="_xlnm.Database">#REF!</definedName>
    <definedName name="BASE" localSheetId="12">#REF!</definedName>
    <definedName name="BASE" localSheetId="15">#REF!</definedName>
    <definedName name="BASE" localSheetId="16">#REF!</definedName>
    <definedName name="BASE" localSheetId="17">#REF!</definedName>
    <definedName name="BASE" localSheetId="3">#REF!</definedName>
    <definedName name="BASE" localSheetId="7">#REF!</definedName>
    <definedName name="BASE" localSheetId="14">#REF!</definedName>
    <definedName name="BASE" localSheetId="1">#REF!</definedName>
    <definedName name="BASE" localSheetId="5">#REF!</definedName>
    <definedName name="BASE" localSheetId="4">#REF!</definedName>
    <definedName name="BASE" localSheetId="13">#REF!</definedName>
    <definedName name="BASE">#REF!</definedName>
    <definedName name="BDF" localSheetId="12">#REF!</definedName>
    <definedName name="BDF" localSheetId="16">#REF!</definedName>
    <definedName name="BDF" localSheetId="17">#REF!</definedName>
    <definedName name="BDF" localSheetId="3">#REF!</definedName>
    <definedName name="BDF" localSheetId="7">#REF!</definedName>
    <definedName name="BDF" localSheetId="14">#REF!</definedName>
    <definedName name="BDF" localSheetId="1">#REF!</definedName>
    <definedName name="BDF" localSheetId="5">#REF!</definedName>
    <definedName name="BDF" localSheetId="4">#REF!</definedName>
    <definedName name="BDF" localSheetId="13">#REF!</definedName>
    <definedName name="BDF">#REF!</definedName>
    <definedName name="bdgbs" localSheetId="12">#REF!</definedName>
    <definedName name="bdgbs" localSheetId="16">#REF!</definedName>
    <definedName name="bdgbs" localSheetId="17">#REF!</definedName>
    <definedName name="bdgbs" localSheetId="3">#REF!</definedName>
    <definedName name="bdgbs" localSheetId="7">#REF!</definedName>
    <definedName name="bdgbs" localSheetId="14">#REF!</definedName>
    <definedName name="bdgbs" localSheetId="1">#REF!</definedName>
    <definedName name="bdgbs" localSheetId="5">#REF!</definedName>
    <definedName name="bdgbs" localSheetId="4">#REF!</definedName>
    <definedName name="bdgbs" localSheetId="13">#REF!</definedName>
    <definedName name="bdgbs">#REF!</definedName>
    <definedName name="bdsageg" localSheetId="12">#REF!</definedName>
    <definedName name="bdsageg" localSheetId="16">#REF!</definedName>
    <definedName name="bdsageg" localSheetId="17">#REF!</definedName>
    <definedName name="bdsageg" localSheetId="3">#REF!</definedName>
    <definedName name="bdsageg" localSheetId="7">#REF!</definedName>
    <definedName name="bdsageg" localSheetId="14">#REF!</definedName>
    <definedName name="bdsageg" localSheetId="1">#REF!</definedName>
    <definedName name="bdsageg" localSheetId="5">#REF!</definedName>
    <definedName name="bdsageg" localSheetId="4">#REF!</definedName>
    <definedName name="bdsageg" localSheetId="13">#REF!</definedName>
    <definedName name="bdsageg">#REF!</definedName>
    <definedName name="bfdbb" localSheetId="12">[1]Plan1!#REF!</definedName>
    <definedName name="bfdbb" localSheetId="3">[1]Plan1!#REF!</definedName>
    <definedName name="bfdbb" localSheetId="1">[1]Plan1!#REF!</definedName>
    <definedName name="bfdbb">[1]Plan1!#REF!</definedName>
    <definedName name="bhfjhfjns" localSheetId="12">[1]Plan1!#REF!</definedName>
    <definedName name="bhfjhfjns" localSheetId="16">[1]Plan1!#REF!</definedName>
    <definedName name="bhfjhfjns" localSheetId="17">[1]Plan1!#REF!</definedName>
    <definedName name="bhfjhfjns" localSheetId="3">[1]Plan1!#REF!</definedName>
    <definedName name="bhfjhfjns" localSheetId="7">[1]Plan1!#REF!</definedName>
    <definedName name="bhfjhfjns" localSheetId="14">[1]Plan1!#REF!</definedName>
    <definedName name="bhfjhfjns" localSheetId="1">[1]Plan1!#REF!</definedName>
    <definedName name="bhfjhfjns" localSheetId="5">[1]Plan1!#REF!</definedName>
    <definedName name="bhfjhfjns" localSheetId="4">[1]Plan1!#REF!</definedName>
    <definedName name="bhfjhfjns" localSheetId="13">[1]Plan1!#REF!</definedName>
    <definedName name="bhfjhfjns">[1]Plan1!#REF!</definedName>
    <definedName name="blblb" localSheetId="12">#REF!</definedName>
    <definedName name="blblb" localSheetId="16">#REF!</definedName>
    <definedName name="blblb" localSheetId="17">#REF!</definedName>
    <definedName name="blblb" localSheetId="3">#REF!</definedName>
    <definedName name="blblb" localSheetId="7">#REF!</definedName>
    <definedName name="blblb" localSheetId="14">#REF!</definedName>
    <definedName name="blblb" localSheetId="1">#REF!</definedName>
    <definedName name="blblb" localSheetId="5">#REF!</definedName>
    <definedName name="blblb" localSheetId="4">#REF!</definedName>
    <definedName name="blblb" localSheetId="13">#REF!</definedName>
    <definedName name="blblb">#REF!</definedName>
    <definedName name="botafora" localSheetId="12">#REF!</definedName>
    <definedName name="botafora" localSheetId="15">#REF!</definedName>
    <definedName name="botafora" localSheetId="16">#REF!</definedName>
    <definedName name="botafora" localSheetId="17">#REF!</definedName>
    <definedName name="botafora" localSheetId="3">#REF!</definedName>
    <definedName name="botafora" localSheetId="7">#REF!</definedName>
    <definedName name="botafora" localSheetId="14">#REF!</definedName>
    <definedName name="botafora" localSheetId="1">#REF!</definedName>
    <definedName name="botafora" localSheetId="5">#REF!</definedName>
    <definedName name="botafora" localSheetId="4">#REF!</definedName>
    <definedName name="botafora" localSheetId="13">#REF!</definedName>
    <definedName name="botafora">#REF!</definedName>
    <definedName name="brita" localSheetId="12">#REF!</definedName>
    <definedName name="brita" localSheetId="15">#REF!</definedName>
    <definedName name="brita" localSheetId="16">#REF!</definedName>
    <definedName name="brita" localSheetId="17">#REF!</definedName>
    <definedName name="brita" localSheetId="3">#REF!</definedName>
    <definedName name="brita" localSheetId="7">#REF!</definedName>
    <definedName name="brita" localSheetId="14">#REF!</definedName>
    <definedName name="brita" localSheetId="1">#REF!</definedName>
    <definedName name="brita" localSheetId="5">#REF!</definedName>
    <definedName name="brita" localSheetId="4">#REF!</definedName>
    <definedName name="brita" localSheetId="13">#REF!</definedName>
    <definedName name="brita">#REF!</definedName>
    <definedName name="bstc20" localSheetId="12">#REF!</definedName>
    <definedName name="bstc20" localSheetId="15">#REF!</definedName>
    <definedName name="bstc20" localSheetId="16">#REF!</definedName>
    <definedName name="bstc20" localSheetId="17">#REF!</definedName>
    <definedName name="bstc20" localSheetId="3">#REF!</definedName>
    <definedName name="bstc20" localSheetId="7">#REF!</definedName>
    <definedName name="bstc20" localSheetId="14">#REF!</definedName>
    <definedName name="bstc20" localSheetId="1">#REF!</definedName>
    <definedName name="bstc20" localSheetId="5">#REF!</definedName>
    <definedName name="bstc20" localSheetId="4">#REF!</definedName>
    <definedName name="bstc20" localSheetId="13">#REF!</definedName>
    <definedName name="bstc20">#REF!</definedName>
    <definedName name="bstc40" localSheetId="12">#REF!</definedName>
    <definedName name="bstc40" localSheetId="15">#REF!</definedName>
    <definedName name="bstc40" localSheetId="16">#REF!</definedName>
    <definedName name="bstc40" localSheetId="17">#REF!</definedName>
    <definedName name="bstc40" localSheetId="3">#REF!</definedName>
    <definedName name="bstc40" localSheetId="7">#REF!</definedName>
    <definedName name="bstc40" localSheetId="14">#REF!</definedName>
    <definedName name="bstc40" localSheetId="1">#REF!</definedName>
    <definedName name="bstc40" localSheetId="5">#REF!</definedName>
    <definedName name="bstc40" localSheetId="4">#REF!</definedName>
    <definedName name="bstc40" localSheetId="13">#REF!</definedName>
    <definedName name="bstc40">#REF!</definedName>
    <definedName name="bstc60" localSheetId="12">#REF!</definedName>
    <definedName name="bstc60" localSheetId="15">#REF!</definedName>
    <definedName name="bstc60" localSheetId="16">#REF!</definedName>
    <definedName name="bstc60" localSheetId="17">#REF!</definedName>
    <definedName name="bstc60" localSheetId="3">#REF!</definedName>
    <definedName name="bstc60" localSheetId="7">#REF!</definedName>
    <definedName name="bstc60" localSheetId="14">#REF!</definedName>
    <definedName name="bstc60" localSheetId="1">#REF!</definedName>
    <definedName name="bstc60" localSheetId="5">#REF!</definedName>
    <definedName name="bstc60" localSheetId="4">#REF!</definedName>
    <definedName name="bstc60" localSheetId="13">#REF!</definedName>
    <definedName name="bstc60">#REF!</definedName>
    <definedName name="bstc80" localSheetId="12">#REF!</definedName>
    <definedName name="bstc80" localSheetId="15">#REF!</definedName>
    <definedName name="bstc80" localSheetId="16">#REF!</definedName>
    <definedName name="bstc80" localSheetId="17">#REF!</definedName>
    <definedName name="bstc80" localSheetId="3">#REF!</definedName>
    <definedName name="bstc80" localSheetId="7">#REF!</definedName>
    <definedName name="bstc80" localSheetId="14">#REF!</definedName>
    <definedName name="bstc80" localSheetId="1">#REF!</definedName>
    <definedName name="bstc80" localSheetId="5">#REF!</definedName>
    <definedName name="bstc80" localSheetId="4">#REF!</definedName>
    <definedName name="bstc80" localSheetId="13">#REF!</definedName>
    <definedName name="bstc80">#REF!</definedName>
    <definedName name="BuiltIn_Print_Titles" localSheetId="12">#REF!</definedName>
    <definedName name="BuiltIn_Print_Titles" localSheetId="15">#REF!</definedName>
    <definedName name="BuiltIn_Print_Titles" localSheetId="16">#REF!</definedName>
    <definedName name="BuiltIn_Print_Titles" localSheetId="17">#REF!</definedName>
    <definedName name="BuiltIn_Print_Titles" localSheetId="3">#REF!</definedName>
    <definedName name="BuiltIn_Print_Titles" localSheetId="7">#REF!</definedName>
    <definedName name="BuiltIn_Print_Titles" localSheetId="14">#REF!</definedName>
    <definedName name="BuiltIn_Print_Titles" localSheetId="1">#REF!</definedName>
    <definedName name="BuiltIn_Print_Titles" localSheetId="5">#REF!</definedName>
    <definedName name="BuiltIn_Print_Titles" localSheetId="4">#REF!</definedName>
    <definedName name="BuiltIn_Print_Titles" localSheetId="13">#REF!</definedName>
    <definedName name="BuiltIn_Print_Titles">#REF!</definedName>
    <definedName name="C___SISTEMA_DE_ESGOTAMENTO_SANITÁRIO" localSheetId="15">#REF!</definedName>
    <definedName name="C___SISTEMA_DE_ESGOTAMENTO_SANITÁRIO" localSheetId="16">#REF!</definedName>
    <definedName name="C___SISTEMA_DE_ESGOTAMENTO_SANITÁRIO" localSheetId="17">#REF!</definedName>
    <definedName name="C___SISTEMA_DE_ESGOTAMENTO_SANITÁRIO" localSheetId="7">#REF!</definedName>
    <definedName name="C___SISTEMA_DE_ESGOTAMENTO_SANITÁRIO" localSheetId="5">#REF!</definedName>
    <definedName name="C___SISTEMA_DE_ESGOTAMENTO_SANITÁRIO" localSheetId="4">#REF!</definedName>
    <definedName name="C___SISTEMA_DE_ESGOTAMENTO_SANITÁRIO" localSheetId="13">#REF!</definedName>
    <definedName name="C___SISTEMA_DE_ESGOTAMENTO_SANITÁRIO">'[3]Tab. Procv 1'!$C$97</definedName>
    <definedName name="caixadecentro" localSheetId="12">#REF!</definedName>
    <definedName name="caixadecentro" localSheetId="15">#REF!</definedName>
    <definedName name="caixadecentro" localSheetId="16">#REF!</definedName>
    <definedName name="caixadecentro" localSheetId="17">#REF!</definedName>
    <definedName name="caixadecentro" localSheetId="3">#REF!</definedName>
    <definedName name="caixadecentro" localSheetId="7">#REF!</definedName>
    <definedName name="caixadecentro" localSheetId="14">#REF!</definedName>
    <definedName name="caixadecentro" localSheetId="1">#REF!</definedName>
    <definedName name="caixadecentro" localSheetId="5">#REF!</definedName>
    <definedName name="caixadecentro" localSheetId="4">#REF!</definedName>
    <definedName name="caixadecentro" localSheetId="13">#REF!</definedName>
    <definedName name="caixadecentro">#REF!</definedName>
    <definedName name="Caminhão_Basc_Toco" localSheetId="12">#REF!</definedName>
    <definedName name="Caminhão_Basc_Toco" localSheetId="15">#REF!</definedName>
    <definedName name="Caminhão_Basc_Toco" localSheetId="16">#REF!</definedName>
    <definedName name="Caminhão_Basc_Toco" localSheetId="17">#REF!</definedName>
    <definedName name="Caminhão_Basc_Toco" localSheetId="3">#REF!</definedName>
    <definedName name="Caminhão_Basc_Toco" localSheetId="7">#REF!</definedName>
    <definedName name="Caminhão_Basc_Toco" localSheetId="14">#REF!</definedName>
    <definedName name="Caminhão_Basc_Toco" localSheetId="1">#REF!</definedName>
    <definedName name="Caminhão_Basc_Toco" localSheetId="5">#REF!</definedName>
    <definedName name="Caminhão_Basc_Toco" localSheetId="4">#REF!</definedName>
    <definedName name="Caminhão_Basc_Toco" localSheetId="13">#REF!</definedName>
    <definedName name="Caminhão_Basc_Toco">#REF!</definedName>
    <definedName name="cc" localSheetId="12">'[2]Memo RERA'!#REF!</definedName>
    <definedName name="cc" localSheetId="15">'[2]Memo RERA'!#REF!</definedName>
    <definedName name="cc" localSheetId="16">'[2]Memo RERA'!#REF!</definedName>
    <definedName name="cc" localSheetId="17">'[2]Memo RERA'!#REF!</definedName>
    <definedName name="cc" localSheetId="3">'[2]Memo RERA'!#REF!</definedName>
    <definedName name="cc" localSheetId="7">'[2]Memo RERA'!#REF!</definedName>
    <definedName name="cc" localSheetId="1">'[2]Memo RERA'!#REF!</definedName>
    <definedName name="cc" localSheetId="5">'[2]Memo RERA'!#REF!</definedName>
    <definedName name="cc" localSheetId="4">'[2]Memo RERA'!#REF!</definedName>
    <definedName name="cc" localSheetId="13">'[2]Memo RERA'!#REF!</definedName>
    <definedName name="cc">'[2]Memo RERA'!#REF!</definedName>
    <definedName name="CDSF" localSheetId="12">#REF!</definedName>
    <definedName name="CDSF" localSheetId="16">#REF!</definedName>
    <definedName name="CDSF" localSheetId="17">#REF!</definedName>
    <definedName name="CDSF" localSheetId="3">#REF!</definedName>
    <definedName name="CDSF" localSheetId="7">#REF!</definedName>
    <definedName name="CDSF" localSheetId="14">#REF!</definedName>
    <definedName name="CDSF" localSheetId="1">#REF!</definedName>
    <definedName name="CDSF" localSheetId="5">#REF!</definedName>
    <definedName name="CDSF" localSheetId="4">#REF!</definedName>
    <definedName name="CDSF" localSheetId="13">#REF!</definedName>
    <definedName name="CDSF">#REF!</definedName>
    <definedName name="cdsfsdf" localSheetId="12">#REF!</definedName>
    <definedName name="cdsfsdf" localSheetId="16">#REF!</definedName>
    <definedName name="cdsfsdf" localSheetId="17">#REF!</definedName>
    <definedName name="cdsfsdf" localSheetId="3">#REF!</definedName>
    <definedName name="cdsfsdf" localSheetId="7">#REF!</definedName>
    <definedName name="cdsfsdf" localSheetId="14">#REF!</definedName>
    <definedName name="cdsfsdf" localSheetId="1">#REF!</definedName>
    <definedName name="cdsfsdf" localSheetId="5">#REF!</definedName>
    <definedName name="cdsfsdf" localSheetId="4">#REF!</definedName>
    <definedName name="cdsfsdf" localSheetId="13">#REF!</definedName>
    <definedName name="cdsfsdf">#REF!</definedName>
    <definedName name="CISALHA" localSheetId="12">#REF!</definedName>
    <definedName name="CISALHA" localSheetId="15">#REF!</definedName>
    <definedName name="CISALHA" localSheetId="16">#REF!</definedName>
    <definedName name="CISALHA" localSheetId="17">#REF!</definedName>
    <definedName name="CISALHA" localSheetId="3">#REF!</definedName>
    <definedName name="CISALHA" localSheetId="7">#REF!</definedName>
    <definedName name="CISALHA" localSheetId="14">#REF!</definedName>
    <definedName name="CISALHA" localSheetId="1">#REF!</definedName>
    <definedName name="CISALHA" localSheetId="5">#REF!</definedName>
    <definedName name="CISALHA" localSheetId="4">#REF!</definedName>
    <definedName name="CISALHA" localSheetId="13">#REF!</definedName>
    <definedName name="CISALHA">#REF!</definedName>
    <definedName name="cisalhamento" localSheetId="12">#REF!</definedName>
    <definedName name="cisalhamento" localSheetId="15">#REF!</definedName>
    <definedName name="cisalhamento" localSheetId="16">#REF!</definedName>
    <definedName name="cisalhamento" localSheetId="17">#REF!</definedName>
    <definedName name="cisalhamento" localSheetId="3">#REF!</definedName>
    <definedName name="cisalhamento" localSheetId="7">#REF!</definedName>
    <definedName name="cisalhamento" localSheetId="14">#REF!</definedName>
    <definedName name="cisalhamento" localSheetId="1">#REF!</definedName>
    <definedName name="cisalhamento" localSheetId="5">#REF!</definedName>
    <definedName name="cisalhamento" localSheetId="4">#REF!</definedName>
    <definedName name="cisalhamento" localSheetId="13">#REF!</definedName>
    <definedName name="cisalhamento">#REF!</definedName>
    <definedName name="comprimento" localSheetId="12">#REF!</definedName>
    <definedName name="comprimento" localSheetId="15">#REF!</definedName>
    <definedName name="comprimento" localSheetId="16">#REF!</definedName>
    <definedName name="comprimento" localSheetId="17">#REF!</definedName>
    <definedName name="comprimento" localSheetId="3">#REF!</definedName>
    <definedName name="comprimento" localSheetId="7">#REF!</definedName>
    <definedName name="comprimento" localSheetId="14">#REF!</definedName>
    <definedName name="comprimento" localSheetId="1">#REF!</definedName>
    <definedName name="comprimento" localSheetId="5">#REF!</definedName>
    <definedName name="comprimento" localSheetId="4">#REF!</definedName>
    <definedName name="comprimento" localSheetId="13">#REF!</definedName>
    <definedName name="comprimento">#REF!</definedName>
    <definedName name="CONSOLIDADO" localSheetId="12">#REF!</definedName>
    <definedName name="CONSOLIDADO" localSheetId="15">#REF!</definedName>
    <definedName name="CONSOLIDADO" localSheetId="16">#REF!</definedName>
    <definedName name="CONSOLIDADO" localSheetId="17">#REF!</definedName>
    <definedName name="CONSOLIDADO" localSheetId="3">#REF!</definedName>
    <definedName name="CONSOLIDADO" localSheetId="7">#REF!</definedName>
    <definedName name="CONSOLIDADO" localSheetId="14">#REF!</definedName>
    <definedName name="CONSOLIDADO" localSheetId="1">#REF!</definedName>
    <definedName name="CONSOLIDADO" localSheetId="5">#REF!</definedName>
    <definedName name="CONSOLIDADO" localSheetId="4">#REF!</definedName>
    <definedName name="CONSOLIDADO" localSheetId="13">#REF!</definedName>
    <definedName name="CONSOLIDADO">#REF!</definedName>
    <definedName name="const_1" localSheetId="12">#REF!</definedName>
    <definedName name="const_1" localSheetId="15">#REF!</definedName>
    <definedName name="const_1" localSheetId="16">#REF!</definedName>
    <definedName name="const_1" localSheetId="17">#REF!</definedName>
    <definedName name="const_1" localSheetId="3">#REF!</definedName>
    <definedName name="const_1" localSheetId="7">#REF!</definedName>
    <definedName name="const_1" localSheetId="14">#REF!</definedName>
    <definedName name="const_1" localSheetId="1">#REF!</definedName>
    <definedName name="const_1" localSheetId="5">#REF!</definedName>
    <definedName name="const_1" localSheetId="4">#REF!</definedName>
    <definedName name="const_1" localSheetId="13">#REF!</definedName>
    <definedName name="const_1">#REF!</definedName>
    <definedName name="CORTE" localSheetId="12">#REF!</definedName>
    <definedName name="CORTE" localSheetId="15">#REF!</definedName>
    <definedName name="CORTE" localSheetId="16">#REF!</definedName>
    <definedName name="CORTE" localSheetId="17">#REF!</definedName>
    <definedName name="CORTE" localSheetId="3">#REF!</definedName>
    <definedName name="CORTE" localSheetId="7">#REF!</definedName>
    <definedName name="CORTE" localSheetId="14">#REF!</definedName>
    <definedName name="CORTE" localSheetId="1">#REF!</definedName>
    <definedName name="CORTE" localSheetId="5">#REF!</definedName>
    <definedName name="CORTE" localSheetId="4">#REF!</definedName>
    <definedName name="CORTE" localSheetId="13">#REF!</definedName>
    <definedName name="CORTE">#REF!</definedName>
    <definedName name="Cotação" localSheetId="12">#REF!</definedName>
    <definedName name="Cotação" localSheetId="16">#REF!</definedName>
    <definedName name="Cotação" localSheetId="17">#REF!</definedName>
    <definedName name="Cotação" localSheetId="3">#REF!</definedName>
    <definedName name="Cotação" localSheetId="7">#REF!</definedName>
    <definedName name="Cotação" localSheetId="14">#REF!</definedName>
    <definedName name="Cotação" localSheetId="1">#REF!</definedName>
    <definedName name="Cotação" localSheetId="5">#REF!</definedName>
    <definedName name="Cotação" localSheetId="4">#REF!</definedName>
    <definedName name="Cotação" localSheetId="13">#REF!</definedName>
    <definedName name="Cotação">#REF!</definedName>
    <definedName name="cronograma1" localSheetId="12">#REF!</definedName>
    <definedName name="cronograma1" localSheetId="15">#REF!</definedName>
    <definedName name="cronograma1" localSheetId="16">#REF!</definedName>
    <definedName name="cronograma1" localSheetId="17">#REF!</definedName>
    <definedName name="cronograma1" localSheetId="3">#REF!</definedName>
    <definedName name="cronograma1" localSheetId="7">#REF!</definedName>
    <definedName name="cronograma1" localSheetId="14">#REF!</definedName>
    <definedName name="cronograma1" localSheetId="1">#REF!</definedName>
    <definedName name="cronograma1" localSheetId="5">#REF!</definedName>
    <definedName name="cronograma1" localSheetId="4">#REF!</definedName>
    <definedName name="cronograma1" localSheetId="13">#REF!</definedName>
    <definedName name="cronograma1">#REF!</definedName>
    <definedName name="csdf" localSheetId="12">#REF!</definedName>
    <definedName name="csdf" localSheetId="16">#REF!</definedName>
    <definedName name="csdf" localSheetId="17">#REF!</definedName>
    <definedName name="csdf" localSheetId="3">#REF!</definedName>
    <definedName name="csdf" localSheetId="7">#REF!</definedName>
    <definedName name="csdf" localSheetId="14">#REF!</definedName>
    <definedName name="csdf" localSheetId="1">#REF!</definedName>
    <definedName name="csdf" localSheetId="5">#REF!</definedName>
    <definedName name="csdf" localSheetId="4">#REF!</definedName>
    <definedName name="csdf" localSheetId="13">#REF!</definedName>
    <definedName name="csdf">#REF!</definedName>
    <definedName name="cvdfgesrg" localSheetId="12">[1]Plan1!#REF!</definedName>
    <definedName name="cvdfgesrg" localSheetId="3">[1]Plan1!#REF!</definedName>
    <definedName name="cvdfgesrg" localSheetId="1">[1]Plan1!#REF!</definedName>
    <definedName name="cvdfgesrg" localSheetId="13">[1]Plan1!#REF!</definedName>
    <definedName name="cvdfgesrg">[1]Plan1!#REF!</definedName>
    <definedName name="d" localSheetId="12">'[2]Memo RERA'!#REF!</definedName>
    <definedName name="d" localSheetId="15">'[2]Memo RERA'!#REF!</definedName>
    <definedName name="d" localSheetId="16">'[2]Memo RERA'!#REF!</definedName>
    <definedName name="d" localSheetId="17">'[2]Memo RERA'!#REF!</definedName>
    <definedName name="d" localSheetId="3">'[2]Memo RERA'!#REF!</definedName>
    <definedName name="d" localSheetId="7">'[2]Memo RERA'!#REF!</definedName>
    <definedName name="d" localSheetId="1">'[2]Memo RERA'!#REF!</definedName>
    <definedName name="d" localSheetId="5">'[2]Memo RERA'!#REF!</definedName>
    <definedName name="d" localSheetId="4">'[2]Memo RERA'!#REF!</definedName>
    <definedName name="d" localSheetId="13">'[2]Memo RERA'!#REF!</definedName>
    <definedName name="d">'[2]Memo RERA'!#REF!</definedName>
    <definedName name="D___PAVIMENTAÇÃO_E_DRENAGEM" localSheetId="15">#REF!</definedName>
    <definedName name="D___PAVIMENTAÇÃO_E_DRENAGEM" localSheetId="16">#REF!</definedName>
    <definedName name="D___PAVIMENTAÇÃO_E_DRENAGEM" localSheetId="17">#REF!</definedName>
    <definedName name="D___PAVIMENTAÇÃO_E_DRENAGEM" localSheetId="7">#REF!</definedName>
    <definedName name="D___PAVIMENTAÇÃO_E_DRENAGEM" localSheetId="5">#REF!</definedName>
    <definedName name="D___PAVIMENTAÇÃO_E_DRENAGEM" localSheetId="4">#REF!</definedName>
    <definedName name="D___PAVIMENTAÇÃO_E_DRENAGEM" localSheetId="13">#REF!</definedName>
    <definedName name="D___PAVIMENTAÇÃO_E_DRENAGEM">'[3]Tab. Procv 1'!$C$338</definedName>
    <definedName name="dado" localSheetId="12">#REF!</definedName>
    <definedName name="dado" localSheetId="15">#REF!</definedName>
    <definedName name="dado" localSheetId="16">#REF!</definedName>
    <definedName name="dado" localSheetId="17">#REF!</definedName>
    <definedName name="dado" localSheetId="3">#REF!</definedName>
    <definedName name="dado" localSheetId="7">#REF!</definedName>
    <definedName name="dado" localSheetId="14">#REF!</definedName>
    <definedName name="dado" localSheetId="1">#REF!</definedName>
    <definedName name="dado" localSheetId="5">#REF!</definedName>
    <definedName name="dado" localSheetId="4">#REF!</definedName>
    <definedName name="dado" localSheetId="13">#REF!</definedName>
    <definedName name="dado">#REF!</definedName>
    <definedName name="dados" localSheetId="12">#REF!</definedName>
    <definedName name="dados" localSheetId="15">#REF!</definedName>
    <definedName name="dados" localSheetId="16">#REF!</definedName>
    <definedName name="dados" localSheetId="17">#REF!</definedName>
    <definedName name="dados" localSheetId="3">#REF!</definedName>
    <definedName name="dados" localSheetId="7">#REF!</definedName>
    <definedName name="dados" localSheetId="14">#REF!</definedName>
    <definedName name="dados" localSheetId="1">#REF!</definedName>
    <definedName name="dados" localSheetId="5">#REF!</definedName>
    <definedName name="dados" localSheetId="4">#REF!</definedName>
    <definedName name="dados" localSheetId="13">#REF!</definedName>
    <definedName name="dados">#REF!</definedName>
    <definedName name="dadoss" localSheetId="12">#REF!</definedName>
    <definedName name="dadoss" localSheetId="15">#REF!</definedName>
    <definedName name="dadoss" localSheetId="16">#REF!</definedName>
    <definedName name="dadoss" localSheetId="17">#REF!</definedName>
    <definedName name="dadoss" localSheetId="3">#REF!</definedName>
    <definedName name="dadoss" localSheetId="7">#REF!</definedName>
    <definedName name="dadoss" localSheetId="14">#REF!</definedName>
    <definedName name="dadoss" localSheetId="1">#REF!</definedName>
    <definedName name="dadoss" localSheetId="5">#REF!</definedName>
    <definedName name="dadoss" localSheetId="4">#REF!</definedName>
    <definedName name="dadoss" localSheetId="13">#REF!</definedName>
    <definedName name="dadoss">#REF!</definedName>
    <definedName name="dasdf" localSheetId="12">#REF!</definedName>
    <definedName name="dasdf" localSheetId="16">#REF!</definedName>
    <definedName name="dasdf" localSheetId="17">#REF!</definedName>
    <definedName name="dasdf" localSheetId="3">#REF!</definedName>
    <definedName name="dasdf" localSheetId="7">#REF!</definedName>
    <definedName name="dasdf" localSheetId="14">#REF!</definedName>
    <definedName name="dasdf" localSheetId="1">#REF!</definedName>
    <definedName name="dasdf" localSheetId="5">#REF!</definedName>
    <definedName name="dasdf" localSheetId="4">#REF!</definedName>
    <definedName name="dasdf" localSheetId="13">#REF!</definedName>
    <definedName name="dasdf">#REF!</definedName>
    <definedName name="dewrf" localSheetId="12">#REF!</definedName>
    <definedName name="dewrf" localSheetId="16">#REF!</definedName>
    <definedName name="dewrf" localSheetId="17">#REF!</definedName>
    <definedName name="dewrf" localSheetId="3">#REF!</definedName>
    <definedName name="dewrf" localSheetId="7">#REF!</definedName>
    <definedName name="dewrf" localSheetId="14">#REF!</definedName>
    <definedName name="dewrf" localSheetId="1">#REF!</definedName>
    <definedName name="dewrf" localSheetId="5">#REF!</definedName>
    <definedName name="dewrf" localSheetId="4">#REF!</definedName>
    <definedName name="dewrf" localSheetId="13">#REF!</definedName>
    <definedName name="dewrf">#REF!</definedName>
    <definedName name="dfgas" localSheetId="12">#REF!</definedName>
    <definedName name="dfgas" localSheetId="16">#REF!</definedName>
    <definedName name="dfgas" localSheetId="17">#REF!</definedName>
    <definedName name="dfgas" localSheetId="3">#REF!</definedName>
    <definedName name="dfgas" localSheetId="7">#REF!</definedName>
    <definedName name="dfgas" localSheetId="14">#REF!</definedName>
    <definedName name="dfgas" localSheetId="1">#REF!</definedName>
    <definedName name="dfgas" localSheetId="5">#REF!</definedName>
    <definedName name="dfgas" localSheetId="4">#REF!</definedName>
    <definedName name="dfgas" localSheetId="13">#REF!</definedName>
    <definedName name="dfgas">#REF!</definedName>
    <definedName name="DHD" localSheetId="12">#REF!</definedName>
    <definedName name="DHD" localSheetId="16">#REF!</definedName>
    <definedName name="DHD" localSheetId="17">#REF!</definedName>
    <definedName name="DHD" localSheetId="3">#REF!</definedName>
    <definedName name="DHD" localSheetId="7">#REF!</definedName>
    <definedName name="DHD" localSheetId="14">#REF!</definedName>
    <definedName name="DHD" localSheetId="1">#REF!</definedName>
    <definedName name="DHD" localSheetId="5">#REF!</definedName>
    <definedName name="DHD" localSheetId="4">#REF!</definedName>
    <definedName name="DHD" localSheetId="13">#REF!</definedName>
    <definedName name="DHD">#REF!</definedName>
    <definedName name="Dren" localSheetId="12">#REF!</definedName>
    <definedName name="Dren" localSheetId="15">#REF!</definedName>
    <definedName name="Dren" localSheetId="16">#REF!</definedName>
    <definedName name="Dren" localSheetId="17">#REF!</definedName>
    <definedName name="Dren" localSheetId="3">#REF!</definedName>
    <definedName name="Dren" localSheetId="7">#REF!</definedName>
    <definedName name="Dren" localSheetId="14">#REF!</definedName>
    <definedName name="Dren" localSheetId="1">#REF!</definedName>
    <definedName name="Dren" localSheetId="5">#REF!</definedName>
    <definedName name="Dren" localSheetId="4">#REF!</definedName>
    <definedName name="Dren" localSheetId="13">#REF!</definedName>
    <definedName name="Dren">#REF!</definedName>
    <definedName name="DRENAGEM" localSheetId="12">#REF!</definedName>
    <definedName name="DRENAGEM" localSheetId="15">#REF!</definedName>
    <definedName name="DRENAGEM" localSheetId="16">#REF!</definedName>
    <definedName name="DRENAGEM" localSheetId="17">#REF!</definedName>
    <definedName name="DRENAGEM" localSheetId="3">#REF!</definedName>
    <definedName name="DRENAGEM" localSheetId="7">#REF!</definedName>
    <definedName name="DRENAGEM" localSheetId="14">#REF!</definedName>
    <definedName name="DRENAGEM" localSheetId="1">#REF!</definedName>
    <definedName name="DRENAGEM" localSheetId="5">#REF!</definedName>
    <definedName name="DRENAGEM" localSheetId="4">#REF!</definedName>
    <definedName name="DRENAGEM" localSheetId="13">#REF!</definedName>
    <definedName name="DRENAGEM">#REF!</definedName>
    <definedName name="dsfdawsg" localSheetId="12">[1]Plan1!#REF!</definedName>
    <definedName name="dsfdawsg" localSheetId="17">[1]Plan1!#REF!</definedName>
    <definedName name="dsfdawsg" localSheetId="3">[1]Plan1!#REF!</definedName>
    <definedName name="dsfdawsg" localSheetId="7">[1]Plan1!#REF!</definedName>
    <definedName name="dsfdawsg" localSheetId="1">[1]Plan1!#REF!</definedName>
    <definedName name="dsfdawsg" localSheetId="4">[1]Plan1!#REF!</definedName>
    <definedName name="dsfdawsg" localSheetId="13">[1]Plan1!#REF!</definedName>
    <definedName name="dsfdawsg">[1]Plan1!#REF!</definedName>
    <definedName name="E___URBANIZAÇÃO_E_PAISAGISMO" localSheetId="15">#REF!</definedName>
    <definedName name="E___URBANIZAÇÃO_E_PAISAGISMO" localSheetId="16">#REF!</definedName>
    <definedName name="E___URBANIZAÇÃO_E_PAISAGISMO" localSheetId="17">#REF!</definedName>
    <definedName name="E___URBANIZAÇÃO_E_PAISAGISMO" localSheetId="7">#REF!</definedName>
    <definedName name="E___URBANIZAÇÃO_E_PAISAGISMO" localSheetId="5">#REF!</definedName>
    <definedName name="E___URBANIZAÇÃO_E_PAISAGISMO" localSheetId="4">#REF!</definedName>
    <definedName name="E___URBANIZAÇÃO_E_PAISAGISMO" localSheetId="13">#REF!</definedName>
    <definedName name="E___URBANIZAÇÃO_E_PAISAGISMO">'[3]Tab. Procv 1'!$C$430</definedName>
    <definedName name="eF" localSheetId="12">[1]Plan1!#REF!</definedName>
    <definedName name="eF" localSheetId="3">[1]Plan1!#REF!</definedName>
    <definedName name="eF" localSheetId="1">[1]Plan1!#REF!</definedName>
    <definedName name="eF">[1]Plan1!#REF!</definedName>
    <definedName name="efEWEWE" localSheetId="12">#REF!</definedName>
    <definedName name="efEWEWE" localSheetId="16">#REF!</definedName>
    <definedName name="efEWEWE" localSheetId="17">#REF!</definedName>
    <definedName name="efEWEWE" localSheetId="3">#REF!</definedName>
    <definedName name="efEWEWE" localSheetId="7">#REF!</definedName>
    <definedName name="efEWEWE" localSheetId="14">#REF!</definedName>
    <definedName name="efEWEWE" localSheetId="1">#REF!</definedName>
    <definedName name="efEWEWE" localSheetId="5">#REF!</definedName>
    <definedName name="efEWEWE" localSheetId="4">#REF!</definedName>
    <definedName name="efEWEWE" localSheetId="13">#REF!</definedName>
    <definedName name="efEWEWE">#REF!</definedName>
    <definedName name="efsaefqa" localSheetId="12">'[2]Memo RERA'!#REF!</definedName>
    <definedName name="efsaefqa" localSheetId="17">'[2]Memo RERA'!#REF!</definedName>
    <definedName name="efsaefqa" localSheetId="3">'[2]Memo RERA'!#REF!</definedName>
    <definedName name="efsaefqa" localSheetId="7">'[2]Memo RERA'!#REF!</definedName>
    <definedName name="efsaefqa" localSheetId="1">'[2]Memo RERA'!#REF!</definedName>
    <definedName name="efsaefqa" localSheetId="4">'[2]Memo RERA'!#REF!</definedName>
    <definedName name="efsaefqa" localSheetId="13">'[2]Memo RERA'!#REF!</definedName>
    <definedName name="efsaefqa">'[2]Memo RERA'!#REF!</definedName>
    <definedName name="emop" localSheetId="16">[5]Emop1103!$A$4:$D$7997</definedName>
    <definedName name="emop" localSheetId="17">[5]Emop1103!$A$4:$D$7997</definedName>
    <definedName name="emop" localSheetId="7">[5]Emop1103!$A$4:$D$7997</definedName>
    <definedName name="emop" localSheetId="5">[5]Emop1103!$A$4:$D$7997</definedName>
    <definedName name="emop" localSheetId="4">[5]Emop1103!$A$4:$D$7997</definedName>
    <definedName name="emop" localSheetId="13">[5]Emop1103!$A$4:$D$7997</definedName>
    <definedName name="emop">[6]Emop1103!$A$4:$D$7997</definedName>
    <definedName name="Emopc" localSheetId="12">#REF!</definedName>
    <definedName name="Emopc" localSheetId="15">#REF!</definedName>
    <definedName name="Emopc" localSheetId="16">#REF!</definedName>
    <definedName name="Emopc" localSheetId="17">#REF!</definedName>
    <definedName name="Emopc" localSheetId="3">#REF!</definedName>
    <definedName name="Emopc" localSheetId="7">#REF!</definedName>
    <definedName name="Emopc" localSheetId="14">#REF!</definedName>
    <definedName name="Emopc" localSheetId="1">#REF!</definedName>
    <definedName name="Emopc" localSheetId="5">#REF!</definedName>
    <definedName name="Emopc" localSheetId="4">#REF!</definedName>
    <definedName name="Emopc" localSheetId="13">#REF!</definedName>
    <definedName name="Emopc">#REF!</definedName>
    <definedName name="empolamento" localSheetId="12">#REF!</definedName>
    <definedName name="empolamento" localSheetId="15">#REF!</definedName>
    <definedName name="empolamento" localSheetId="16">#REF!</definedName>
    <definedName name="empolamento" localSheetId="17">#REF!</definedName>
    <definedName name="empolamento" localSheetId="3">#REF!</definedName>
    <definedName name="empolamento" localSheetId="7">#REF!</definedName>
    <definedName name="empolamento" localSheetId="14">#REF!</definedName>
    <definedName name="empolamento" localSheetId="1">#REF!</definedName>
    <definedName name="empolamento" localSheetId="5">#REF!</definedName>
    <definedName name="empolamento" localSheetId="4">#REF!</definedName>
    <definedName name="empolamento" localSheetId="13">#REF!</definedName>
    <definedName name="empolamento">#REF!</definedName>
    <definedName name="Enecarregado" localSheetId="12">#REF!</definedName>
    <definedName name="Enecarregado" localSheetId="15">#REF!</definedName>
    <definedName name="Enecarregado" localSheetId="16">#REF!</definedName>
    <definedName name="Enecarregado" localSheetId="17">#REF!</definedName>
    <definedName name="Enecarregado" localSheetId="3">#REF!</definedName>
    <definedName name="Enecarregado" localSheetId="7">#REF!</definedName>
    <definedName name="Enecarregado" localSheetId="14">#REF!</definedName>
    <definedName name="Enecarregado" localSheetId="1">#REF!</definedName>
    <definedName name="Enecarregado" localSheetId="5">#REF!</definedName>
    <definedName name="Enecarregado" localSheetId="4">#REF!</definedName>
    <definedName name="Enecarregado" localSheetId="13">#REF!</definedName>
    <definedName name="Enecarregado">#REF!</definedName>
    <definedName name="ER" localSheetId="12">#REF!</definedName>
    <definedName name="ER" localSheetId="16">#REF!</definedName>
    <definedName name="ER" localSheetId="17">#REF!</definedName>
    <definedName name="ER" localSheetId="3">#REF!</definedName>
    <definedName name="ER" localSheetId="7">#REF!</definedName>
    <definedName name="ER" localSheetId="14">#REF!</definedName>
    <definedName name="ER" localSheetId="1">#REF!</definedName>
    <definedName name="ER" localSheetId="5">#REF!</definedName>
    <definedName name="ER" localSheetId="4">#REF!</definedName>
    <definedName name="ER" localSheetId="13">#REF!</definedName>
    <definedName name="ER">#REF!</definedName>
    <definedName name="eragaergae" localSheetId="12">[1]Plan1!#REF!</definedName>
    <definedName name="eragaergae" localSheetId="3">[1]Plan1!#REF!</definedName>
    <definedName name="eragaergae" localSheetId="1">[1]Plan1!#REF!</definedName>
    <definedName name="eragaergae">[1]Plan1!#REF!</definedName>
    <definedName name="ESG" localSheetId="12">[7]memo!#REF!</definedName>
    <definedName name="ESG" localSheetId="15">[7]memo!#REF!</definedName>
    <definedName name="ESG" localSheetId="16">[7]memo!#REF!</definedName>
    <definedName name="ESG" localSheetId="17">[7]memo!#REF!</definedName>
    <definedName name="ESG" localSheetId="3">[7]memo!#REF!</definedName>
    <definedName name="ESG" localSheetId="7">[7]memo!#REF!</definedName>
    <definedName name="ESG" localSheetId="1">[7]memo!#REF!</definedName>
    <definedName name="ESG" localSheetId="5">[7]memo!#REF!</definedName>
    <definedName name="ESG" localSheetId="4">[7]memo!#REF!</definedName>
    <definedName name="ESG" localSheetId="13">[7]memo!#REF!</definedName>
    <definedName name="ESG">[7]memo!#REF!</definedName>
    <definedName name="ESGOTO" localSheetId="12">#REF!</definedName>
    <definedName name="ESGOTO" localSheetId="15">#REF!</definedName>
    <definedName name="ESGOTO" localSheetId="16">#REF!</definedName>
    <definedName name="ESGOTO" localSheetId="17">#REF!</definedName>
    <definedName name="ESGOTO" localSheetId="3">#REF!</definedName>
    <definedName name="ESGOTO" localSheetId="7">#REF!</definedName>
    <definedName name="ESGOTO" localSheetId="14">#REF!</definedName>
    <definedName name="ESGOTO" localSheetId="1">#REF!</definedName>
    <definedName name="ESGOTO" localSheetId="5">#REF!</definedName>
    <definedName name="ESGOTO" localSheetId="4">#REF!</definedName>
    <definedName name="ESGOTO" localSheetId="13">#REF!</definedName>
    <definedName name="ESGOTO">#REF!</definedName>
    <definedName name="etapa1" localSheetId="12">#REF!</definedName>
    <definedName name="etapa1" localSheetId="15">#REF!</definedName>
    <definedName name="etapa1" localSheetId="16">#REF!</definedName>
    <definedName name="etapa1" localSheetId="17">#REF!</definedName>
    <definedName name="etapa1" localSheetId="3">#REF!</definedName>
    <definedName name="etapa1" localSheetId="7">#REF!</definedName>
    <definedName name="etapa1" localSheetId="14">#REF!</definedName>
    <definedName name="etapa1" localSheetId="1">#REF!</definedName>
    <definedName name="etapa1" localSheetId="5">#REF!</definedName>
    <definedName name="etapa1" localSheetId="4">#REF!</definedName>
    <definedName name="etapa1" localSheetId="13">#REF!</definedName>
    <definedName name="etapa1">#REF!</definedName>
    <definedName name="etapa2" localSheetId="12">#REF!</definedName>
    <definedName name="etapa2" localSheetId="15">#REF!</definedName>
    <definedName name="etapa2" localSheetId="16">#REF!</definedName>
    <definedName name="etapa2" localSheetId="17">#REF!</definedName>
    <definedName name="etapa2" localSheetId="3">#REF!</definedName>
    <definedName name="etapa2" localSheetId="7">#REF!</definedName>
    <definedName name="etapa2" localSheetId="14">#REF!</definedName>
    <definedName name="etapa2" localSheetId="1">#REF!</definedName>
    <definedName name="etapa2" localSheetId="5">#REF!</definedName>
    <definedName name="etapa2" localSheetId="4">#REF!</definedName>
    <definedName name="etapa2" localSheetId="13">#REF!</definedName>
    <definedName name="etapa2">#REF!</definedName>
    <definedName name="etapa3" localSheetId="12">#REF!</definedName>
    <definedName name="etapa3" localSheetId="15">#REF!</definedName>
    <definedName name="etapa3" localSheetId="16">#REF!</definedName>
    <definedName name="etapa3" localSheetId="17">#REF!</definedName>
    <definedName name="etapa3" localSheetId="3">#REF!</definedName>
    <definedName name="etapa3" localSheetId="7">#REF!</definedName>
    <definedName name="etapa3" localSheetId="14">#REF!</definedName>
    <definedName name="etapa3" localSheetId="1">#REF!</definedName>
    <definedName name="etapa3" localSheetId="5">#REF!</definedName>
    <definedName name="etapa3" localSheetId="4">#REF!</definedName>
    <definedName name="etapa3" localSheetId="13">#REF!</definedName>
    <definedName name="etapa3">#REF!</definedName>
    <definedName name="etapa4" localSheetId="12">#REF!</definedName>
    <definedName name="etapa4" localSheetId="15">#REF!</definedName>
    <definedName name="etapa4" localSheetId="16">#REF!</definedName>
    <definedName name="etapa4" localSheetId="17">#REF!</definedName>
    <definedName name="etapa4" localSheetId="3">#REF!</definedName>
    <definedName name="etapa4" localSheetId="7">#REF!</definedName>
    <definedName name="etapa4" localSheetId="14">#REF!</definedName>
    <definedName name="etapa4" localSheetId="1">#REF!</definedName>
    <definedName name="etapa4" localSheetId="5">#REF!</definedName>
    <definedName name="etapa4" localSheetId="4">#REF!</definedName>
    <definedName name="etapa4" localSheetId="13">#REF!</definedName>
    <definedName name="etapa4">#REF!</definedName>
    <definedName name="etapa5" localSheetId="12">#REF!</definedName>
    <definedName name="etapa5" localSheetId="15">#REF!</definedName>
    <definedName name="etapa5" localSheetId="16">#REF!</definedName>
    <definedName name="etapa5" localSheetId="17">#REF!</definedName>
    <definedName name="etapa5" localSheetId="3">#REF!</definedName>
    <definedName name="etapa5" localSheetId="7">#REF!</definedName>
    <definedName name="etapa5" localSheetId="14">#REF!</definedName>
    <definedName name="etapa5" localSheetId="1">#REF!</definedName>
    <definedName name="etapa5" localSheetId="5">#REF!</definedName>
    <definedName name="etapa5" localSheetId="4">#REF!</definedName>
    <definedName name="etapa5" localSheetId="13">#REF!</definedName>
    <definedName name="etapa5">#REF!</definedName>
    <definedName name="etapa6" localSheetId="12">#REF!</definedName>
    <definedName name="etapa6" localSheetId="15">#REF!</definedName>
    <definedName name="etapa6" localSheetId="16">#REF!</definedName>
    <definedName name="etapa6" localSheetId="17">#REF!</definedName>
    <definedName name="etapa6" localSheetId="3">#REF!</definedName>
    <definedName name="etapa6" localSheetId="7">#REF!</definedName>
    <definedName name="etapa6" localSheetId="14">#REF!</definedName>
    <definedName name="etapa6" localSheetId="1">#REF!</definedName>
    <definedName name="etapa6" localSheetId="5">#REF!</definedName>
    <definedName name="etapa6" localSheetId="4">#REF!</definedName>
    <definedName name="etapa6" localSheetId="13">#REF!</definedName>
    <definedName name="etapa6">#REF!</definedName>
    <definedName name="etapa7" localSheetId="12">#REF!</definedName>
    <definedName name="etapa7" localSheetId="15">#REF!</definedName>
    <definedName name="etapa7" localSheetId="16">#REF!</definedName>
    <definedName name="etapa7" localSheetId="17">#REF!</definedName>
    <definedName name="etapa7" localSheetId="3">#REF!</definedName>
    <definedName name="etapa7" localSheetId="7">#REF!</definedName>
    <definedName name="etapa7" localSheetId="14">#REF!</definedName>
    <definedName name="etapa7" localSheetId="1">#REF!</definedName>
    <definedName name="etapa7" localSheetId="5">#REF!</definedName>
    <definedName name="etapa7" localSheetId="4">#REF!</definedName>
    <definedName name="etapa7" localSheetId="13">#REF!</definedName>
    <definedName name="etapa7">#REF!</definedName>
    <definedName name="EWF" localSheetId="12">#REF!</definedName>
    <definedName name="EWF" localSheetId="16">#REF!</definedName>
    <definedName name="EWF" localSheetId="17">#REF!</definedName>
    <definedName name="EWF" localSheetId="3">#REF!</definedName>
    <definedName name="EWF" localSheetId="7">#REF!</definedName>
    <definedName name="EWF" localSheetId="14">#REF!</definedName>
    <definedName name="EWF" localSheetId="1">#REF!</definedName>
    <definedName name="EWF" localSheetId="5">#REF!</definedName>
    <definedName name="EWF" localSheetId="4">#REF!</definedName>
    <definedName name="EWF" localSheetId="13">#REF!</definedName>
    <definedName name="EWF">#REF!</definedName>
    <definedName name="ewsrw" localSheetId="12">#REF!</definedName>
    <definedName name="ewsrw" localSheetId="16">#REF!</definedName>
    <definedName name="ewsrw" localSheetId="17">#REF!</definedName>
    <definedName name="ewsrw" localSheetId="3">#REF!</definedName>
    <definedName name="ewsrw" localSheetId="7">#REF!</definedName>
    <definedName name="ewsrw" localSheetId="14">#REF!</definedName>
    <definedName name="ewsrw" localSheetId="1">#REF!</definedName>
    <definedName name="ewsrw" localSheetId="5">#REF!</definedName>
    <definedName name="ewsrw" localSheetId="4">#REF!</definedName>
    <definedName name="ewsrw" localSheetId="13">#REF!</definedName>
    <definedName name="ewsrw">#REF!</definedName>
    <definedName name="F___SERVIÇOS_DE_ILUMINAÇÃO_PÚBLICA" localSheetId="15">#REF!</definedName>
    <definedName name="F___SERVIÇOS_DE_ILUMINAÇÃO_PÚBLICA" localSheetId="16">#REF!</definedName>
    <definedName name="F___SERVIÇOS_DE_ILUMINAÇÃO_PÚBLICA" localSheetId="17">#REF!</definedName>
    <definedName name="F___SERVIÇOS_DE_ILUMINAÇÃO_PÚBLICA" localSheetId="7">#REF!</definedName>
    <definedName name="F___SERVIÇOS_DE_ILUMINAÇÃO_PÚBLICA" localSheetId="5">#REF!</definedName>
    <definedName name="F___SERVIÇOS_DE_ILUMINAÇÃO_PÚBLICA" localSheetId="4">#REF!</definedName>
    <definedName name="F___SERVIÇOS_DE_ILUMINAÇÃO_PÚBLICA" localSheetId="13">#REF!</definedName>
    <definedName name="F___SERVIÇOS_DE_ILUMINAÇÃO_PÚBLICA">'[3]Tab. Procv 1'!$C$1515</definedName>
    <definedName name="FAWFWF" localSheetId="12">#REF!</definedName>
    <definedName name="FAWFWF" localSheetId="16">#REF!</definedName>
    <definedName name="FAWFWF" localSheetId="17">#REF!</definedName>
    <definedName name="FAWFWF" localSheetId="3">#REF!</definedName>
    <definedName name="FAWFWF" localSheetId="7">#REF!</definedName>
    <definedName name="FAWFWF" localSheetId="14">#REF!</definedName>
    <definedName name="FAWFWF" localSheetId="1">#REF!</definedName>
    <definedName name="FAWFWF" localSheetId="5">#REF!</definedName>
    <definedName name="FAWFWF" localSheetId="4">#REF!</definedName>
    <definedName name="FAWFWF" localSheetId="13">#REF!</definedName>
    <definedName name="FAWFWF">#REF!</definedName>
    <definedName name="fefef" localSheetId="12">[1]Plan1!#REF!</definedName>
    <definedName name="fefef" localSheetId="3">[1]Plan1!#REF!</definedName>
    <definedName name="fefef" localSheetId="7">[1]Plan1!#REF!</definedName>
    <definedName name="fefef" localSheetId="1">[1]Plan1!#REF!</definedName>
    <definedName name="fefef" localSheetId="4">[1]Plan1!#REF!</definedName>
    <definedName name="fefef" localSheetId="13">[1]Plan1!#REF!</definedName>
    <definedName name="fefef">[1]Plan1!#REF!</definedName>
    <definedName name="fefeqwfeqf" localSheetId="12">#REF!</definedName>
    <definedName name="fefeqwfeqf" localSheetId="3">#REF!</definedName>
    <definedName name="fefeqwfeqf" localSheetId="7">#REF!</definedName>
    <definedName name="fefeqwfeqf" localSheetId="1">#REF!</definedName>
    <definedName name="fefeqwfeqf" localSheetId="13">#REF!</definedName>
    <definedName name="fefeqwfeqf">#REF!</definedName>
    <definedName name="fer" localSheetId="12">[1]Plan1!#REF!</definedName>
    <definedName name="fer" localSheetId="3">[1]Plan1!#REF!</definedName>
    <definedName name="fer" localSheetId="1">[1]Plan1!#REF!</definedName>
    <definedName name="fer">[1]Plan1!#REF!</definedName>
    <definedName name="fewfaqf" localSheetId="12">#REF!</definedName>
    <definedName name="fewfaqf" localSheetId="16">#REF!</definedName>
    <definedName name="fewfaqf" localSheetId="17">#REF!</definedName>
    <definedName name="fewfaqf" localSheetId="3">#REF!</definedName>
    <definedName name="fewfaqf" localSheetId="7">#REF!</definedName>
    <definedName name="fewfaqf" localSheetId="14">#REF!</definedName>
    <definedName name="fewfaqf" localSheetId="1">#REF!</definedName>
    <definedName name="fewfaqf" localSheetId="5">#REF!</definedName>
    <definedName name="fewfaqf" localSheetId="4">#REF!</definedName>
    <definedName name="fewfaqf" localSheetId="13">#REF!</definedName>
    <definedName name="fewfaqf">#REF!</definedName>
    <definedName name="fewfewf" localSheetId="12">#REF!</definedName>
    <definedName name="fewfewf" localSheetId="3">#REF!</definedName>
    <definedName name="fewfewf" localSheetId="7">#REF!</definedName>
    <definedName name="fewfewf" localSheetId="1">#REF!</definedName>
    <definedName name="fewfewf" localSheetId="13">#REF!</definedName>
    <definedName name="fewfewf">#REF!</definedName>
    <definedName name="FGADG" localSheetId="12">'[2]Memo RERA'!#REF!</definedName>
    <definedName name="FGADG" localSheetId="16">'[2]Memo RERA'!#REF!</definedName>
    <definedName name="FGADG" localSheetId="17">'[2]Memo RERA'!#REF!</definedName>
    <definedName name="FGADG" localSheetId="3">'[2]Memo RERA'!#REF!</definedName>
    <definedName name="FGADG" localSheetId="7">'[2]Memo RERA'!#REF!</definedName>
    <definedName name="FGADG" localSheetId="1">'[2]Memo RERA'!#REF!</definedName>
    <definedName name="FGADG" localSheetId="5">'[2]Memo RERA'!#REF!</definedName>
    <definedName name="FGADG" localSheetId="4">'[2]Memo RERA'!#REF!</definedName>
    <definedName name="FGADG" localSheetId="13">'[2]Memo RERA'!#REF!</definedName>
    <definedName name="FGADG">'[2]Memo RERA'!#REF!</definedName>
    <definedName name="fgaege" localSheetId="12">#REF!</definedName>
    <definedName name="fgaege" localSheetId="3">#REF!</definedName>
    <definedName name="fgaege" localSheetId="7">#REF!</definedName>
    <definedName name="fgaege" localSheetId="1">#REF!</definedName>
    <definedName name="fgaege" localSheetId="13">#REF!</definedName>
    <definedName name="fgaege">#REF!</definedName>
    <definedName name="fgnfdhjdtyjdt" localSheetId="12">[1]Plan1!#REF!</definedName>
    <definedName name="fgnfdhjdtyjdt" localSheetId="3">[1]Plan1!#REF!</definedName>
    <definedName name="fgnfdhjdtyjdt" localSheetId="1">[1]Plan1!#REF!</definedName>
    <definedName name="fgnfdhjdtyjdt" localSheetId="13">[1]Plan1!#REF!</definedName>
    <definedName name="fgnfdhjdtyjdt">[1]Plan1!#REF!</definedName>
    <definedName name="fgnrsyjytj" localSheetId="12">[1]Plan1!#REF!</definedName>
    <definedName name="fgnrsyjytj" localSheetId="3">[1]Plan1!#REF!</definedName>
    <definedName name="fgnrsyjytj" localSheetId="1">[1]Plan1!#REF!</definedName>
    <definedName name="fgnrsyjytj">[1]Plan1!#REF!</definedName>
    <definedName name="FREGFEG" localSheetId="12">#REF!</definedName>
    <definedName name="FREGFEG" localSheetId="16">#REF!</definedName>
    <definedName name="FREGFEG" localSheetId="17">#REF!</definedName>
    <definedName name="FREGFEG" localSheetId="3">#REF!</definedName>
    <definedName name="FREGFEG" localSheetId="7">#REF!</definedName>
    <definedName name="FREGFEG" localSheetId="14">#REF!</definedName>
    <definedName name="FREGFEG" localSheetId="1">#REF!</definedName>
    <definedName name="FREGFEG" localSheetId="5">#REF!</definedName>
    <definedName name="FREGFEG" localSheetId="4">#REF!</definedName>
    <definedName name="FREGFEG" localSheetId="13">#REF!</definedName>
    <definedName name="FREGFEG">#REF!</definedName>
    <definedName name="freq" localSheetId="12">#REF!</definedName>
    <definedName name="freq" localSheetId="16">#REF!</definedName>
    <definedName name="freq" localSheetId="17">#REF!</definedName>
    <definedName name="freq" localSheetId="3">#REF!</definedName>
    <definedName name="freq" localSheetId="7">#REF!</definedName>
    <definedName name="freq" localSheetId="14">#REF!</definedName>
    <definedName name="freq" localSheetId="1">#REF!</definedName>
    <definedName name="freq" localSheetId="5">#REF!</definedName>
    <definedName name="freq" localSheetId="4">#REF!</definedName>
    <definedName name="freq" localSheetId="13">#REF!</definedName>
    <definedName name="freq">#REF!</definedName>
    <definedName name="frwe4rwfg" localSheetId="12">#REF!</definedName>
    <definedName name="frwe4rwfg" localSheetId="3">#REF!</definedName>
    <definedName name="frwe4rwfg" localSheetId="7">#REF!</definedName>
    <definedName name="frwe4rwfg" localSheetId="1">#REF!</definedName>
    <definedName name="frwe4rwfg" localSheetId="13">#REF!</definedName>
    <definedName name="frwe4rwfg">#REF!</definedName>
    <definedName name="frwfgrwgwr" localSheetId="12">#REF!</definedName>
    <definedName name="frwfgrwgwr" localSheetId="3">#REF!</definedName>
    <definedName name="frwfgrwgwr" localSheetId="7">#REF!</definedName>
    <definedName name="frwfgrwgwr" localSheetId="1">#REF!</definedName>
    <definedName name="frwfgrwgwr" localSheetId="13">#REF!</definedName>
    <definedName name="frwfgrwgwr">#REF!</definedName>
    <definedName name="FSAD" localSheetId="12">#REF!</definedName>
    <definedName name="FSAD" localSheetId="16">#REF!</definedName>
    <definedName name="FSAD" localSheetId="17">#REF!</definedName>
    <definedName name="FSAD" localSheetId="3">#REF!</definedName>
    <definedName name="FSAD" localSheetId="7">#REF!</definedName>
    <definedName name="FSAD" localSheetId="14">#REF!</definedName>
    <definedName name="FSAD" localSheetId="1">#REF!</definedName>
    <definedName name="FSAD" localSheetId="5">#REF!</definedName>
    <definedName name="FSAD" localSheetId="4">#REF!</definedName>
    <definedName name="FSAD" localSheetId="13">#REF!</definedName>
    <definedName name="FSAD">#REF!</definedName>
    <definedName name="FSAF" localSheetId="12">#REF!</definedName>
    <definedName name="FSAF" localSheetId="16">#REF!</definedName>
    <definedName name="FSAF" localSheetId="17">#REF!</definedName>
    <definedName name="FSAF" localSheetId="3">#REF!</definedName>
    <definedName name="FSAF" localSheetId="7">#REF!</definedName>
    <definedName name="FSAF" localSheetId="14">#REF!</definedName>
    <definedName name="FSAF" localSheetId="1">#REF!</definedName>
    <definedName name="FSAF" localSheetId="5">#REF!</definedName>
    <definedName name="FSAF" localSheetId="4">#REF!</definedName>
    <definedName name="FSAF" localSheetId="13">#REF!</definedName>
    <definedName name="FSAF">#REF!</definedName>
    <definedName name="FSDA" localSheetId="12">#REF!</definedName>
    <definedName name="FSDA" localSheetId="16">#REF!</definedName>
    <definedName name="FSDA" localSheetId="17">#REF!</definedName>
    <definedName name="FSDA" localSheetId="3">#REF!</definedName>
    <definedName name="FSDA" localSheetId="7">#REF!</definedName>
    <definedName name="FSDA" localSheetId="14">#REF!</definedName>
    <definedName name="FSDA" localSheetId="1">#REF!</definedName>
    <definedName name="FSDA" localSheetId="5">#REF!</definedName>
    <definedName name="FSDA" localSheetId="4">#REF!</definedName>
    <definedName name="FSDA" localSheetId="13">#REF!</definedName>
    <definedName name="FSDA">#REF!</definedName>
    <definedName name="FSFAFGA" localSheetId="12">#REF!</definedName>
    <definedName name="FSFAFGA" localSheetId="16">#REF!</definedName>
    <definedName name="FSFAFGA" localSheetId="17">#REF!</definedName>
    <definedName name="FSFAFGA" localSheetId="3">#REF!</definedName>
    <definedName name="FSFAFGA" localSheetId="7">#REF!</definedName>
    <definedName name="FSFAFGA" localSheetId="14">#REF!</definedName>
    <definedName name="FSFAFGA" localSheetId="1">#REF!</definedName>
    <definedName name="FSFAFGA" localSheetId="5">#REF!</definedName>
    <definedName name="FSFAFGA" localSheetId="4">#REF!</definedName>
    <definedName name="FSFAFGA" localSheetId="13">#REF!</definedName>
    <definedName name="FSFAFGA">#REF!</definedName>
    <definedName name="fugfy" localSheetId="12">#REF!</definedName>
    <definedName name="fugfy" localSheetId="16">#REF!</definedName>
    <definedName name="fugfy" localSheetId="17">#REF!</definedName>
    <definedName name="fugfy" localSheetId="3">#REF!</definedName>
    <definedName name="fugfy" localSheetId="7">#REF!</definedName>
    <definedName name="fugfy" localSheetId="14">#REF!</definedName>
    <definedName name="fugfy" localSheetId="1">#REF!</definedName>
    <definedName name="fugfy" localSheetId="5">#REF!</definedName>
    <definedName name="fugfy" localSheetId="4">#REF!</definedName>
    <definedName name="fugfy" localSheetId="13">#REF!</definedName>
    <definedName name="fugfy">#REF!</definedName>
    <definedName name="fundovala" localSheetId="12">#REF!</definedName>
    <definedName name="fundovala" localSheetId="15">#REF!</definedName>
    <definedName name="fundovala" localSheetId="16">#REF!</definedName>
    <definedName name="fundovala" localSheetId="17">#REF!</definedName>
    <definedName name="fundovala" localSheetId="3">#REF!</definedName>
    <definedName name="fundovala" localSheetId="7">#REF!</definedName>
    <definedName name="fundovala" localSheetId="14">#REF!</definedName>
    <definedName name="fundovala" localSheetId="1">#REF!</definedName>
    <definedName name="fundovala" localSheetId="5">#REF!</definedName>
    <definedName name="fundovala" localSheetId="4">#REF!</definedName>
    <definedName name="fundovala" localSheetId="13">#REF!</definedName>
    <definedName name="fundovala">#REF!</definedName>
    <definedName name="fwef" localSheetId="12">#REF!</definedName>
    <definedName name="fwef" localSheetId="16">#REF!</definedName>
    <definedName name="fwef" localSheetId="17">#REF!</definedName>
    <definedName name="fwef" localSheetId="3">#REF!</definedName>
    <definedName name="fwef" localSheetId="7">#REF!</definedName>
    <definedName name="fwef" localSheetId="14">#REF!</definedName>
    <definedName name="fwef" localSheetId="1">#REF!</definedName>
    <definedName name="fwef" localSheetId="5">#REF!</definedName>
    <definedName name="fwef" localSheetId="4">#REF!</definedName>
    <definedName name="fwef" localSheetId="13">#REF!</definedName>
    <definedName name="fwef">#REF!</definedName>
    <definedName name="fwefwgfW" localSheetId="12">[1]Plan1!#REF!</definedName>
    <definedName name="fwefwgfW" localSheetId="17">[1]Plan1!#REF!</definedName>
    <definedName name="fwefwgfW" localSheetId="3">[1]Plan1!#REF!</definedName>
    <definedName name="fwefwgfW" localSheetId="7">[1]Plan1!#REF!</definedName>
    <definedName name="fwefwgfW" localSheetId="1">[1]Plan1!#REF!</definedName>
    <definedName name="fwefwgfW" localSheetId="4">[1]Plan1!#REF!</definedName>
    <definedName name="fwefwgfW" localSheetId="13">[1]Plan1!#REF!</definedName>
    <definedName name="fwefwgfW">[1]Plan1!#REF!</definedName>
    <definedName name="FWQFQRWERF" localSheetId="12">#REF!</definedName>
    <definedName name="FWQFQRWERF" localSheetId="16">#REF!</definedName>
    <definedName name="FWQFQRWERF" localSheetId="17">#REF!</definedName>
    <definedName name="FWQFQRWERF" localSheetId="3">#REF!</definedName>
    <definedName name="FWQFQRWERF" localSheetId="7">#REF!</definedName>
    <definedName name="FWQFQRWERF" localSheetId="14">#REF!</definedName>
    <definedName name="FWQFQRWERF" localSheetId="1">#REF!</definedName>
    <definedName name="FWQFQRWERF" localSheetId="5">#REF!</definedName>
    <definedName name="FWQFQRWERF" localSheetId="4">#REF!</definedName>
    <definedName name="FWQFQRWERF" localSheetId="13">#REF!</definedName>
    <definedName name="FWQFQRWERF">#REF!</definedName>
    <definedName name="fwqw" localSheetId="12">#REF!</definedName>
    <definedName name="fwqw" localSheetId="16">#REF!</definedName>
    <definedName name="fwqw" localSheetId="17">#REF!</definedName>
    <definedName name="fwqw" localSheetId="3">#REF!</definedName>
    <definedName name="fwqw" localSheetId="7">#REF!</definedName>
    <definedName name="fwqw" localSheetId="14">#REF!</definedName>
    <definedName name="fwqw" localSheetId="1">#REF!</definedName>
    <definedName name="fwqw" localSheetId="5">#REF!</definedName>
    <definedName name="fwqw" localSheetId="4">#REF!</definedName>
    <definedName name="fwqw" localSheetId="13">#REF!</definedName>
    <definedName name="fwqw">#REF!</definedName>
    <definedName name="FwrwG" localSheetId="12">[1]Plan1!#REF!</definedName>
    <definedName name="FwrwG" localSheetId="3">[1]Plan1!#REF!</definedName>
    <definedName name="FwrwG" localSheetId="1">[1]Plan1!#REF!</definedName>
    <definedName name="FwrwG">[1]Plan1!#REF!</definedName>
    <definedName name="g\sgrs\gg" localSheetId="12">#REF!</definedName>
    <definedName name="g\sgrs\gg" localSheetId="3">#REF!</definedName>
    <definedName name="g\sgrs\gg" localSheetId="7">#REF!</definedName>
    <definedName name="g\sgrs\gg" localSheetId="1">#REF!</definedName>
    <definedName name="g\sgrs\gg" localSheetId="13">#REF!</definedName>
    <definedName name="g\sgrs\gg">#REF!</definedName>
    <definedName name="G___SISTEMA_DE_ABASTECIMENTO_DE_ÁGUA" localSheetId="15">#REF!</definedName>
    <definedName name="G___SISTEMA_DE_ABASTECIMENTO_DE_ÁGUA" localSheetId="16">#REF!</definedName>
    <definedName name="G___SISTEMA_DE_ABASTECIMENTO_DE_ÁGUA" localSheetId="17">#REF!</definedName>
    <definedName name="G___SISTEMA_DE_ABASTECIMENTO_DE_ÁGUA" localSheetId="7">#REF!</definedName>
    <definedName name="G___SISTEMA_DE_ABASTECIMENTO_DE_ÁGUA" localSheetId="5">#REF!</definedName>
    <definedName name="G___SISTEMA_DE_ABASTECIMENTO_DE_ÁGUA" localSheetId="4">#REF!</definedName>
    <definedName name="G___SISTEMA_DE_ABASTECIMENTO_DE_ÁGUA" localSheetId="13">#REF!</definedName>
    <definedName name="G___SISTEMA_DE_ABASTECIMENTO_DE_ÁGUA">'[3]Tab. Procv 1'!$C$1609</definedName>
    <definedName name="ga" localSheetId="12">#REF!</definedName>
    <definedName name="ga" localSheetId="16">#REF!</definedName>
    <definedName name="ga" localSheetId="17">#REF!</definedName>
    <definedName name="ga" localSheetId="3">#REF!</definedName>
    <definedName name="ga" localSheetId="7">#REF!</definedName>
    <definedName name="ga" localSheetId="14">#REF!</definedName>
    <definedName name="ga" localSheetId="1">#REF!</definedName>
    <definedName name="ga" localSheetId="5">#REF!</definedName>
    <definedName name="ga" localSheetId="4">#REF!</definedName>
    <definedName name="ga" localSheetId="13">#REF!</definedName>
    <definedName name="ga">#REF!</definedName>
    <definedName name="gdfgeg" localSheetId="12">#REF!</definedName>
    <definedName name="gdfgeg" localSheetId="16">#REF!</definedName>
    <definedName name="gdfgeg" localSheetId="17">#REF!</definedName>
    <definedName name="gdfgeg" localSheetId="3">#REF!</definedName>
    <definedName name="gdfgeg" localSheetId="7">#REF!</definedName>
    <definedName name="gdfgeg" localSheetId="14">#REF!</definedName>
    <definedName name="gdfgeg" localSheetId="1">#REF!</definedName>
    <definedName name="gdfgeg" localSheetId="5">#REF!</definedName>
    <definedName name="gdfgeg" localSheetId="4">#REF!</definedName>
    <definedName name="gdfgeg" localSheetId="13">#REF!</definedName>
    <definedName name="gdfgeg">#REF!</definedName>
    <definedName name="geagheahae" localSheetId="12">#REF!</definedName>
    <definedName name="geagheahae" localSheetId="16">#REF!</definedName>
    <definedName name="geagheahae" localSheetId="17">#REF!</definedName>
    <definedName name="geagheahae" localSheetId="3">#REF!</definedName>
    <definedName name="geagheahae" localSheetId="7">#REF!</definedName>
    <definedName name="geagheahae" localSheetId="14">#REF!</definedName>
    <definedName name="geagheahae" localSheetId="1">#REF!</definedName>
    <definedName name="geagheahae" localSheetId="5">#REF!</definedName>
    <definedName name="geagheahae" localSheetId="4">#REF!</definedName>
    <definedName name="geagheahae" localSheetId="13">#REF!</definedName>
    <definedName name="geagheahae">#REF!</definedName>
    <definedName name="gehtehreth" localSheetId="12">[1]Plan1!#REF!</definedName>
    <definedName name="gehtehreth" localSheetId="16">[1]Plan1!#REF!</definedName>
    <definedName name="gehtehreth" localSheetId="17">[1]Plan1!#REF!</definedName>
    <definedName name="gehtehreth" localSheetId="3">[1]Plan1!#REF!</definedName>
    <definedName name="gehtehreth" localSheetId="7">[1]Plan1!#REF!</definedName>
    <definedName name="gehtehreth" localSheetId="14">[1]Plan1!#REF!</definedName>
    <definedName name="gehtehreth" localSheetId="1">[1]Plan1!#REF!</definedName>
    <definedName name="gehtehreth" localSheetId="5">[1]Plan1!#REF!</definedName>
    <definedName name="gehtehreth" localSheetId="4">[1]Plan1!#REF!</definedName>
    <definedName name="gehtehreth" localSheetId="13">[1]Plan1!#REF!</definedName>
    <definedName name="gehtehreth">[1]Plan1!#REF!</definedName>
    <definedName name="GEQRGQER" localSheetId="12">#REF!</definedName>
    <definedName name="GEQRGQER" localSheetId="3">#REF!</definedName>
    <definedName name="GEQRGQER" localSheetId="7">#REF!</definedName>
    <definedName name="GEQRGQER" localSheetId="1">#REF!</definedName>
    <definedName name="GEQRGQER" localSheetId="13">#REF!</definedName>
    <definedName name="GEQRGQER">#REF!</definedName>
    <definedName name="gerget" localSheetId="12">#REF!</definedName>
    <definedName name="gerget" localSheetId="16">#REF!</definedName>
    <definedName name="gerget" localSheetId="17">#REF!</definedName>
    <definedName name="gerget" localSheetId="3">#REF!</definedName>
    <definedName name="gerget" localSheetId="7">#REF!</definedName>
    <definedName name="gerget" localSheetId="14">#REF!</definedName>
    <definedName name="gerget" localSheetId="1">#REF!</definedName>
    <definedName name="gerget" localSheetId="5">#REF!</definedName>
    <definedName name="gerget" localSheetId="4">#REF!</definedName>
    <definedName name="gerget" localSheetId="13">#REF!</definedName>
    <definedName name="gerget">#REF!</definedName>
    <definedName name="gerwgg" localSheetId="12">#REF!</definedName>
    <definedName name="gerwgg" localSheetId="16">#REF!</definedName>
    <definedName name="gerwgg" localSheetId="17">#REF!</definedName>
    <definedName name="gerwgg" localSheetId="3">#REF!</definedName>
    <definedName name="gerwgg" localSheetId="7">#REF!</definedName>
    <definedName name="gerwgg" localSheetId="14">#REF!</definedName>
    <definedName name="gerwgg" localSheetId="1">#REF!</definedName>
    <definedName name="gerwgg" localSheetId="5">#REF!</definedName>
    <definedName name="gerwgg" localSheetId="4">#REF!</definedName>
    <definedName name="gerwgg" localSheetId="13">#REF!</definedName>
    <definedName name="gerwgg">#REF!</definedName>
    <definedName name="GETE" localSheetId="12">#REF!</definedName>
    <definedName name="GETE" localSheetId="16">#REF!</definedName>
    <definedName name="GETE" localSheetId="17">#REF!</definedName>
    <definedName name="GETE" localSheetId="3">#REF!</definedName>
    <definedName name="GETE" localSheetId="7">#REF!</definedName>
    <definedName name="GETE" localSheetId="14">#REF!</definedName>
    <definedName name="GETE" localSheetId="1">#REF!</definedName>
    <definedName name="GETE" localSheetId="5">#REF!</definedName>
    <definedName name="GETE" localSheetId="4">#REF!</definedName>
    <definedName name="GETE" localSheetId="13">#REF!</definedName>
    <definedName name="GETE">#REF!</definedName>
    <definedName name="getgtegt" localSheetId="12">#REF!</definedName>
    <definedName name="getgtegt" localSheetId="16">#REF!</definedName>
    <definedName name="getgtegt" localSheetId="17">#REF!</definedName>
    <definedName name="getgtegt" localSheetId="3">#REF!</definedName>
    <definedName name="getgtegt" localSheetId="7">#REF!</definedName>
    <definedName name="getgtegt" localSheetId="14">#REF!</definedName>
    <definedName name="getgtegt" localSheetId="1">#REF!</definedName>
    <definedName name="getgtegt" localSheetId="5">#REF!</definedName>
    <definedName name="getgtegt" localSheetId="4">#REF!</definedName>
    <definedName name="getgtegt" localSheetId="13">#REF!</definedName>
    <definedName name="getgtegt">#REF!</definedName>
    <definedName name="GFS" localSheetId="12">#REF!</definedName>
    <definedName name="GFS" localSheetId="16">#REF!</definedName>
    <definedName name="GFS" localSheetId="17">#REF!</definedName>
    <definedName name="GFS" localSheetId="3">#REF!</definedName>
    <definedName name="GFS" localSheetId="7">#REF!</definedName>
    <definedName name="GFS" localSheetId="14">#REF!</definedName>
    <definedName name="GFS" localSheetId="1">#REF!</definedName>
    <definedName name="GFS" localSheetId="5">#REF!</definedName>
    <definedName name="GFS" localSheetId="4">#REF!</definedName>
    <definedName name="GFS" localSheetId="13">#REF!</definedName>
    <definedName name="GFS">#REF!</definedName>
    <definedName name="GGGE" localSheetId="12">#REF!</definedName>
    <definedName name="GGGE" localSheetId="16">#REF!</definedName>
    <definedName name="GGGE" localSheetId="17">#REF!</definedName>
    <definedName name="GGGE" localSheetId="3">#REF!</definedName>
    <definedName name="GGGE" localSheetId="7">#REF!</definedName>
    <definedName name="GGGE" localSheetId="14">#REF!</definedName>
    <definedName name="GGGE" localSheetId="1">#REF!</definedName>
    <definedName name="GGGE" localSheetId="5">#REF!</definedName>
    <definedName name="GGGE" localSheetId="4">#REF!</definedName>
    <definedName name="GGGE" localSheetId="13">#REF!</definedName>
    <definedName name="GGGE">#REF!</definedName>
    <definedName name="ggtrghrthrw" localSheetId="12">#REF!</definedName>
    <definedName name="ggtrghrthrw" localSheetId="16">#REF!</definedName>
    <definedName name="ggtrghrthrw" localSheetId="17">#REF!</definedName>
    <definedName name="ggtrghrthrw" localSheetId="3">#REF!</definedName>
    <definedName name="ggtrghrthrw" localSheetId="7">#REF!</definedName>
    <definedName name="ggtrghrthrw" localSheetId="14">#REF!</definedName>
    <definedName name="ggtrghrthrw" localSheetId="1">#REF!</definedName>
    <definedName name="ggtrghrthrw" localSheetId="5">#REF!</definedName>
    <definedName name="ggtrghrthrw" localSheetId="4">#REF!</definedName>
    <definedName name="ggtrghrthrw" localSheetId="13">#REF!</definedName>
    <definedName name="ggtrghrthrw">#REF!</definedName>
    <definedName name="ggye4e5t" localSheetId="12">#REF!</definedName>
    <definedName name="ggye4e5t" localSheetId="16">#REF!</definedName>
    <definedName name="ggye4e5t" localSheetId="17">#REF!</definedName>
    <definedName name="ggye4e5t" localSheetId="3">#REF!</definedName>
    <definedName name="ggye4e5t" localSheetId="7">#REF!</definedName>
    <definedName name="ggye4e5t" localSheetId="14">#REF!</definedName>
    <definedName name="ggye4e5t" localSheetId="1">#REF!</definedName>
    <definedName name="ggye4e5t" localSheetId="5">#REF!</definedName>
    <definedName name="ggye4e5t" localSheetId="4">#REF!</definedName>
    <definedName name="ggye4e5t" localSheetId="13">#REF!</definedName>
    <definedName name="ggye4e5t">#REF!</definedName>
    <definedName name="ghrthrheh" localSheetId="12">#REF!</definedName>
    <definedName name="ghrthrheh" localSheetId="3">#REF!</definedName>
    <definedName name="ghrthrheh" localSheetId="1">#REF!</definedName>
    <definedName name="ghrthrheh">#REF!</definedName>
    <definedName name="ghrthtw" localSheetId="12">#REF!</definedName>
    <definedName name="ghrthtw" localSheetId="16">#REF!</definedName>
    <definedName name="ghrthtw" localSheetId="17">#REF!</definedName>
    <definedName name="ghrthtw" localSheetId="3">#REF!</definedName>
    <definedName name="ghrthtw" localSheetId="7">#REF!</definedName>
    <definedName name="ghrthtw" localSheetId="14">#REF!</definedName>
    <definedName name="ghrthtw" localSheetId="1">#REF!</definedName>
    <definedName name="ghrthtw" localSheetId="5">#REF!</definedName>
    <definedName name="ghrthtw" localSheetId="4">#REF!</definedName>
    <definedName name="ghrthtw" localSheetId="13">#REF!</definedName>
    <definedName name="ghrthtw">#REF!</definedName>
    <definedName name="ghtrgw" localSheetId="12">#REF!</definedName>
    <definedName name="ghtrgw" localSheetId="16">#REF!</definedName>
    <definedName name="ghtrgw" localSheetId="17">#REF!</definedName>
    <definedName name="ghtrgw" localSheetId="3">#REF!</definedName>
    <definedName name="ghtrgw" localSheetId="7">#REF!</definedName>
    <definedName name="ghtrgw" localSheetId="14">#REF!</definedName>
    <definedName name="ghtrgw" localSheetId="1">#REF!</definedName>
    <definedName name="ghtrgw" localSheetId="5">#REF!</definedName>
    <definedName name="ghtrgw" localSheetId="4">#REF!</definedName>
    <definedName name="ghtrgw" localSheetId="13">#REF!</definedName>
    <definedName name="ghtrgw">#REF!</definedName>
    <definedName name="ghytfjtf" localSheetId="12">#REF!</definedName>
    <definedName name="ghytfjtf" localSheetId="16">#REF!</definedName>
    <definedName name="ghytfjtf" localSheetId="17">#REF!</definedName>
    <definedName name="ghytfjtf" localSheetId="3">#REF!</definedName>
    <definedName name="ghytfjtf" localSheetId="7">#REF!</definedName>
    <definedName name="ghytfjtf" localSheetId="14">#REF!</definedName>
    <definedName name="ghytfjtf" localSheetId="1">#REF!</definedName>
    <definedName name="ghytfjtf" localSheetId="5">#REF!</definedName>
    <definedName name="ghytfjtf" localSheetId="4">#REF!</definedName>
    <definedName name="ghytfjtf" localSheetId="13">#REF!</definedName>
    <definedName name="ghytfjtf">#REF!</definedName>
    <definedName name="gregerg" localSheetId="12">[1]Plan1!#REF!</definedName>
    <definedName name="gregerg" localSheetId="3">[1]Plan1!#REF!</definedName>
    <definedName name="gregerg" localSheetId="7">[1]Plan1!#REF!</definedName>
    <definedName name="gregerg" localSheetId="1">[1]Plan1!#REF!</definedName>
    <definedName name="gregerg" localSheetId="13">[1]Plan1!#REF!</definedName>
    <definedName name="gregerg">[1]Plan1!#REF!</definedName>
    <definedName name="greq" localSheetId="12">#REF!</definedName>
    <definedName name="greq" localSheetId="16">#REF!</definedName>
    <definedName name="greq" localSheetId="17">#REF!</definedName>
    <definedName name="greq" localSheetId="3">#REF!</definedName>
    <definedName name="greq" localSheetId="7">#REF!</definedName>
    <definedName name="greq" localSheetId="14">#REF!</definedName>
    <definedName name="greq" localSheetId="1">#REF!</definedName>
    <definedName name="greq" localSheetId="5">#REF!</definedName>
    <definedName name="greq" localSheetId="4">#REF!</definedName>
    <definedName name="greq" localSheetId="13">#REF!</definedName>
    <definedName name="greq">#REF!</definedName>
    <definedName name="GRETWER" localSheetId="12">#REF!</definedName>
    <definedName name="GRETWER" localSheetId="3">#REF!</definedName>
    <definedName name="GRETWER" localSheetId="7">#REF!</definedName>
    <definedName name="GRETWER" localSheetId="1">#REF!</definedName>
    <definedName name="GRETWER" localSheetId="13">#REF!</definedName>
    <definedName name="GRETWER">#REF!</definedName>
    <definedName name="GRGA" localSheetId="12">#REF!</definedName>
    <definedName name="GRGA" localSheetId="16">#REF!</definedName>
    <definedName name="GRGA" localSheetId="17">#REF!</definedName>
    <definedName name="GRGA" localSheetId="3">#REF!</definedName>
    <definedName name="GRGA" localSheetId="7">#REF!</definedName>
    <definedName name="GRGA" localSheetId="14">#REF!</definedName>
    <definedName name="GRGA" localSheetId="1">#REF!</definedName>
    <definedName name="GRGA" localSheetId="5">#REF!</definedName>
    <definedName name="GRGA" localSheetId="4">#REF!</definedName>
    <definedName name="GRGA" localSheetId="13">#REF!</definedName>
    <definedName name="GRGA">#REF!</definedName>
    <definedName name="grrg" localSheetId="12">#REF!</definedName>
    <definedName name="grrg" localSheetId="3">#REF!</definedName>
    <definedName name="grrg" localSheetId="1">#REF!</definedName>
    <definedName name="grrg">#REF!</definedName>
    <definedName name="GRWGW" localSheetId="12">'[2]Memo RERA'!#REF!</definedName>
    <definedName name="GRWGW" localSheetId="16">'[2]Memo RERA'!#REF!</definedName>
    <definedName name="GRWGW" localSheetId="17">'[2]Memo RERA'!#REF!</definedName>
    <definedName name="GRWGW" localSheetId="3">'[2]Memo RERA'!#REF!</definedName>
    <definedName name="GRWGW" localSheetId="7">'[2]Memo RERA'!#REF!</definedName>
    <definedName name="GRWGW" localSheetId="1">'[2]Memo RERA'!#REF!</definedName>
    <definedName name="GRWGW" localSheetId="5">'[2]Memo RERA'!#REF!</definedName>
    <definedName name="GRWGW" localSheetId="4">'[2]Memo RERA'!#REF!</definedName>
    <definedName name="GRWGW" localSheetId="13">'[2]Memo RERA'!#REF!</definedName>
    <definedName name="GRWGW">'[2]Memo RERA'!#REF!</definedName>
    <definedName name="grwwrt" localSheetId="12">#REF!</definedName>
    <definedName name="grwwrt" localSheetId="16">#REF!</definedName>
    <definedName name="grwwrt" localSheetId="17">#REF!</definedName>
    <definedName name="grwwrt" localSheetId="3">#REF!</definedName>
    <definedName name="grwwrt" localSheetId="7">#REF!</definedName>
    <definedName name="grwwrt" localSheetId="14">#REF!</definedName>
    <definedName name="grwwrt" localSheetId="1">#REF!</definedName>
    <definedName name="grwwrt" localSheetId="5">#REF!</definedName>
    <definedName name="grwwrt" localSheetId="4">#REF!</definedName>
    <definedName name="grwwrt" localSheetId="13">#REF!</definedName>
    <definedName name="grwwrt">#REF!</definedName>
    <definedName name="gsd" localSheetId="12">'[2]Memo RERA'!#REF!</definedName>
    <definedName name="gsd" localSheetId="16">'[2]Memo RERA'!#REF!</definedName>
    <definedName name="gsd" localSheetId="17">'[2]Memo RERA'!#REF!</definedName>
    <definedName name="gsd" localSheetId="3">'[2]Memo RERA'!#REF!</definedName>
    <definedName name="gsd" localSheetId="7">'[2]Memo RERA'!#REF!</definedName>
    <definedName name="gsd" localSheetId="1">'[2]Memo RERA'!#REF!</definedName>
    <definedName name="gsd" localSheetId="5">'[2]Memo RERA'!#REF!</definedName>
    <definedName name="gsd" localSheetId="4">'[2]Memo RERA'!#REF!</definedName>
    <definedName name="gsd" localSheetId="13">'[2]Memo RERA'!#REF!</definedName>
    <definedName name="gsd">'[2]Memo RERA'!#REF!</definedName>
    <definedName name="gstgtht" localSheetId="12">#REF!</definedName>
    <definedName name="gstgtht" localSheetId="3">#REF!</definedName>
    <definedName name="gstgtht" localSheetId="1">#REF!</definedName>
    <definedName name="gstgtht">#REF!</definedName>
    <definedName name="gthh4" localSheetId="12">#REF!</definedName>
    <definedName name="gthh4" localSheetId="16">#REF!</definedName>
    <definedName name="gthh4" localSheetId="17">#REF!</definedName>
    <definedName name="gthh4" localSheetId="3">#REF!</definedName>
    <definedName name="gthh4" localSheetId="7">#REF!</definedName>
    <definedName name="gthh4" localSheetId="14">#REF!</definedName>
    <definedName name="gthh4" localSheetId="1">#REF!</definedName>
    <definedName name="gthh4" localSheetId="5">#REF!</definedName>
    <definedName name="gthh4" localSheetId="4">#REF!</definedName>
    <definedName name="gthh4" localSheetId="13">#REF!</definedName>
    <definedName name="gthh4">#REF!</definedName>
    <definedName name="GTR" localSheetId="12">#REF!</definedName>
    <definedName name="GTR" localSheetId="16">#REF!</definedName>
    <definedName name="GTR" localSheetId="17">#REF!</definedName>
    <definedName name="GTR" localSheetId="3">#REF!</definedName>
    <definedName name="GTR" localSheetId="7">#REF!</definedName>
    <definedName name="GTR" localSheetId="14">#REF!</definedName>
    <definedName name="GTR" localSheetId="1">#REF!</definedName>
    <definedName name="GTR" localSheetId="5">#REF!</definedName>
    <definedName name="GTR" localSheetId="4">#REF!</definedName>
    <definedName name="GTR" localSheetId="13">#REF!</definedName>
    <definedName name="GTR">#REF!</definedName>
    <definedName name="GTRGER" localSheetId="12">#REF!</definedName>
    <definedName name="GTRGER" localSheetId="16">#REF!</definedName>
    <definedName name="GTRGER" localSheetId="17">#REF!</definedName>
    <definedName name="GTRGER" localSheetId="3">#REF!</definedName>
    <definedName name="GTRGER" localSheetId="7">#REF!</definedName>
    <definedName name="GTRGER" localSheetId="14">#REF!</definedName>
    <definedName name="GTRGER" localSheetId="1">#REF!</definedName>
    <definedName name="GTRGER" localSheetId="5">#REF!</definedName>
    <definedName name="GTRGER" localSheetId="4">#REF!</definedName>
    <definedName name="GTRGER" localSheetId="13">#REF!</definedName>
    <definedName name="GTRGER">#REF!</definedName>
    <definedName name="gtwgtwgwhg" localSheetId="12">#REF!</definedName>
    <definedName name="gtwgtwgwhg" localSheetId="16">#REF!</definedName>
    <definedName name="gtwgtwgwhg" localSheetId="17">#REF!</definedName>
    <definedName name="gtwgtwgwhg" localSheetId="3">#REF!</definedName>
    <definedName name="gtwgtwgwhg" localSheetId="7">#REF!</definedName>
    <definedName name="gtwgtwgwhg" localSheetId="14">#REF!</definedName>
    <definedName name="gtwgtwgwhg" localSheetId="1">#REF!</definedName>
    <definedName name="gtwgtwgwhg" localSheetId="5">#REF!</definedName>
    <definedName name="gtwgtwgwhg" localSheetId="4">#REF!</definedName>
    <definedName name="gtwgtwgwhg" localSheetId="13">#REF!</definedName>
    <definedName name="gtwgtwgwhg">#REF!</definedName>
    <definedName name="GTWHW" localSheetId="12">#REF!</definedName>
    <definedName name="GTWHW" localSheetId="3">#REF!</definedName>
    <definedName name="GTWHW" localSheetId="7">#REF!</definedName>
    <definedName name="GTWHW" localSheetId="1">#REF!</definedName>
    <definedName name="GTWHW" localSheetId="13">#REF!</definedName>
    <definedName name="GTWHW">#REF!</definedName>
    <definedName name="GWGWR" localSheetId="12">#REF!</definedName>
    <definedName name="GWGWR" localSheetId="16">#REF!</definedName>
    <definedName name="GWGWR" localSheetId="17">#REF!</definedName>
    <definedName name="GWGWR" localSheetId="3">#REF!</definedName>
    <definedName name="GWGWR" localSheetId="7">#REF!</definedName>
    <definedName name="GWGWR" localSheetId="14">#REF!</definedName>
    <definedName name="GWGWR" localSheetId="1">#REF!</definedName>
    <definedName name="GWGWR" localSheetId="5">#REF!</definedName>
    <definedName name="GWGWR" localSheetId="4">#REF!</definedName>
    <definedName name="GWGWR" localSheetId="13">#REF!</definedName>
    <definedName name="GWGWR">#REF!</definedName>
    <definedName name="gwregw" localSheetId="12">#REF!</definedName>
    <definedName name="gwregw" localSheetId="16">#REF!</definedName>
    <definedName name="gwregw" localSheetId="17">#REF!</definedName>
    <definedName name="gwregw" localSheetId="3">#REF!</definedName>
    <definedName name="gwregw" localSheetId="7">#REF!</definedName>
    <definedName name="gwregw" localSheetId="14">#REF!</definedName>
    <definedName name="gwregw" localSheetId="1">#REF!</definedName>
    <definedName name="gwregw" localSheetId="5">#REF!</definedName>
    <definedName name="gwregw" localSheetId="4">#REF!</definedName>
    <definedName name="gwregw" localSheetId="13">#REF!</definedName>
    <definedName name="gwregw">#REF!</definedName>
    <definedName name="gwrgrwgwr" localSheetId="12">[1]Plan1!#REF!</definedName>
    <definedName name="gwrgrwgwr" localSheetId="3">[1]Plan1!#REF!</definedName>
    <definedName name="gwrgrwgwr" localSheetId="7">[1]Plan1!#REF!</definedName>
    <definedName name="gwrgrwgwr" localSheetId="1">[1]Plan1!#REF!</definedName>
    <definedName name="gwrgrwgwr" localSheetId="13">[1]Plan1!#REF!</definedName>
    <definedName name="gwrgrwgwr">[1]Plan1!#REF!</definedName>
    <definedName name="gwtgwgwr" localSheetId="12">#REF!</definedName>
    <definedName name="gwtgwgwr" localSheetId="16">#REF!</definedName>
    <definedName name="gwtgwgwr" localSheetId="17">#REF!</definedName>
    <definedName name="gwtgwgwr" localSheetId="3">#REF!</definedName>
    <definedName name="gwtgwgwr" localSheetId="7">#REF!</definedName>
    <definedName name="gwtgwgwr" localSheetId="14">#REF!</definedName>
    <definedName name="gwtgwgwr" localSheetId="1">#REF!</definedName>
    <definedName name="gwtgwgwr" localSheetId="5">#REF!</definedName>
    <definedName name="gwtgwgwr" localSheetId="4">#REF!</definedName>
    <definedName name="gwtgwgwr" localSheetId="13">#REF!</definedName>
    <definedName name="gwtgwgwr">#REF!</definedName>
    <definedName name="h_esc_man" localSheetId="12">#REF!</definedName>
    <definedName name="h_esc_man" localSheetId="15">#REF!</definedName>
    <definedName name="h_esc_man" localSheetId="16">#REF!</definedName>
    <definedName name="h_esc_man" localSheetId="17">#REF!</definedName>
    <definedName name="h_esc_man" localSheetId="3">#REF!</definedName>
    <definedName name="h_esc_man" localSheetId="7">#REF!</definedName>
    <definedName name="h_esc_man" localSheetId="14">#REF!</definedName>
    <definedName name="h_esc_man" localSheetId="1">#REF!</definedName>
    <definedName name="h_esc_man" localSheetId="5">#REF!</definedName>
    <definedName name="h_esc_man" localSheetId="4">#REF!</definedName>
    <definedName name="h_esc_man" localSheetId="13">#REF!</definedName>
    <definedName name="h_esc_man">#REF!</definedName>
    <definedName name="h4q6y" localSheetId="12">#REF!</definedName>
    <definedName name="h4q6y" localSheetId="16">#REF!</definedName>
    <definedName name="h4q6y" localSheetId="17">#REF!</definedName>
    <definedName name="h4q6y" localSheetId="3">#REF!</definedName>
    <definedName name="h4q6y" localSheetId="7">#REF!</definedName>
    <definedName name="h4q6y" localSheetId="14">#REF!</definedName>
    <definedName name="h4q6y" localSheetId="1">#REF!</definedName>
    <definedName name="h4q6y" localSheetId="5">#REF!</definedName>
    <definedName name="h4q6y" localSheetId="4">#REF!</definedName>
    <definedName name="h4q6y" localSheetId="13">#REF!</definedName>
    <definedName name="h4q6y">#REF!</definedName>
    <definedName name="H5Y" localSheetId="12">[1]Plan1!#REF!</definedName>
    <definedName name="H5Y" localSheetId="3">[1]Plan1!#REF!</definedName>
    <definedName name="H5Y" localSheetId="1">[1]Plan1!#REF!</definedName>
    <definedName name="H5Y">[1]Plan1!#REF!</definedName>
    <definedName name="HDHREHTY" localSheetId="12">#REF!</definedName>
    <definedName name="HDHREHTY" localSheetId="16">#REF!</definedName>
    <definedName name="HDHREHTY" localSheetId="17">#REF!</definedName>
    <definedName name="HDHREHTY" localSheetId="3">#REF!</definedName>
    <definedName name="HDHREHTY" localSheetId="7">#REF!</definedName>
    <definedName name="HDHREHTY" localSheetId="14">#REF!</definedName>
    <definedName name="HDHREHTY" localSheetId="1">#REF!</definedName>
    <definedName name="HDHREHTY" localSheetId="5">#REF!</definedName>
    <definedName name="HDHREHTY" localSheetId="4">#REF!</definedName>
    <definedName name="HDHREHTY" localSheetId="13">#REF!</definedName>
    <definedName name="HDHREHTY">#REF!</definedName>
    <definedName name="HERS" localSheetId="12">#REF!</definedName>
    <definedName name="HERS" localSheetId="16">#REF!</definedName>
    <definedName name="HERS" localSheetId="17">#REF!</definedName>
    <definedName name="HERS" localSheetId="3">#REF!</definedName>
    <definedName name="HERS" localSheetId="7">#REF!</definedName>
    <definedName name="HERS" localSheetId="14">#REF!</definedName>
    <definedName name="HERS" localSheetId="1">#REF!</definedName>
    <definedName name="HERS" localSheetId="5">#REF!</definedName>
    <definedName name="HERS" localSheetId="4">#REF!</definedName>
    <definedName name="HERS" localSheetId="13">#REF!</definedName>
    <definedName name="HERS">#REF!</definedName>
    <definedName name="hh5uj" localSheetId="12">#REF!</definedName>
    <definedName name="hh5uj" localSheetId="16">#REF!</definedName>
    <definedName name="hh5uj" localSheetId="17">#REF!</definedName>
    <definedName name="hh5uj" localSheetId="3">#REF!</definedName>
    <definedName name="hh5uj" localSheetId="7">#REF!</definedName>
    <definedName name="hh5uj" localSheetId="14">#REF!</definedName>
    <definedName name="hh5uj" localSheetId="1">#REF!</definedName>
    <definedName name="hh5uj" localSheetId="5">#REF!</definedName>
    <definedName name="hh5uj" localSheetId="4">#REF!</definedName>
    <definedName name="hh5uj" localSheetId="13">#REF!</definedName>
    <definedName name="hh5uj">#REF!</definedName>
    <definedName name="HRYHREH" localSheetId="12">#REF!</definedName>
    <definedName name="HRYHREH" localSheetId="3">#REF!</definedName>
    <definedName name="HRYHREH" localSheetId="7">#REF!</definedName>
    <definedName name="HRYHREH" localSheetId="1">#REF!</definedName>
    <definedName name="HRYHREH" localSheetId="13">#REF!</definedName>
    <definedName name="HRYHREH">#REF!</definedName>
    <definedName name="HSH" localSheetId="12">#REF!</definedName>
    <definedName name="HSH" localSheetId="16">#REF!</definedName>
    <definedName name="HSH" localSheetId="17">#REF!</definedName>
    <definedName name="HSH" localSheetId="3">#REF!</definedName>
    <definedName name="HSH" localSheetId="7">#REF!</definedName>
    <definedName name="HSH" localSheetId="14">#REF!</definedName>
    <definedName name="HSH" localSheetId="1">#REF!</definedName>
    <definedName name="HSH" localSheetId="5">#REF!</definedName>
    <definedName name="HSH" localSheetId="4">#REF!</definedName>
    <definedName name="HSH" localSheetId="13">#REF!</definedName>
    <definedName name="HSH">#REF!</definedName>
    <definedName name="htht" localSheetId="12">[1]Plan1!#REF!</definedName>
    <definedName name="htht" localSheetId="3">[1]Plan1!#REF!</definedName>
    <definedName name="htht" localSheetId="1">[1]Plan1!#REF!</definedName>
    <definedName name="htht">[1]Plan1!#REF!</definedName>
    <definedName name="hw5yu5w3" localSheetId="12">#REF!</definedName>
    <definedName name="hw5yu5w3" localSheetId="16">#REF!</definedName>
    <definedName name="hw5yu5w3" localSheetId="17">#REF!</definedName>
    <definedName name="hw5yu5w3" localSheetId="3">#REF!</definedName>
    <definedName name="hw5yu5w3" localSheetId="7">#REF!</definedName>
    <definedName name="hw5yu5w3" localSheetId="14">#REF!</definedName>
    <definedName name="hw5yu5w3" localSheetId="1">#REF!</definedName>
    <definedName name="hw5yu5w3" localSheetId="5">#REF!</definedName>
    <definedName name="hw5yu5w3" localSheetId="4">#REF!</definedName>
    <definedName name="hw5yu5w3" localSheetId="13">#REF!</definedName>
    <definedName name="hw5yu5w3">#REF!</definedName>
    <definedName name="hythyth35y" localSheetId="12">#REF!</definedName>
    <definedName name="hythyth35y" localSheetId="3">#REF!</definedName>
    <definedName name="hythyth35y" localSheetId="7">#REF!</definedName>
    <definedName name="hythyth35y" localSheetId="1">#REF!</definedName>
    <definedName name="hythyth35y" localSheetId="13">#REF!</definedName>
    <definedName name="hythyth35y">#REF!</definedName>
    <definedName name="IKUI" localSheetId="12">#REF!</definedName>
    <definedName name="IKUI" localSheetId="3">#REF!</definedName>
    <definedName name="IKUI" localSheetId="7">#REF!</definedName>
    <definedName name="IKUI" localSheetId="1">#REF!</definedName>
    <definedName name="IKUI" localSheetId="13">#REF!</definedName>
    <definedName name="IKUI">#REF!</definedName>
    <definedName name="ITENS" localSheetId="12">#REF!</definedName>
    <definedName name="ITENS" localSheetId="15">#REF!</definedName>
    <definedName name="ITENS" localSheetId="16">#REF!</definedName>
    <definedName name="ITENS" localSheetId="17">#REF!</definedName>
    <definedName name="ITENS" localSheetId="3">#REF!</definedName>
    <definedName name="ITENS" localSheetId="7">#REF!</definedName>
    <definedName name="ITENS" localSheetId="14">#REF!</definedName>
    <definedName name="ITENS" localSheetId="1">#REF!</definedName>
    <definedName name="ITENS" localSheetId="5">#REF!</definedName>
    <definedName name="ITENS" localSheetId="4">#REF!</definedName>
    <definedName name="ITENS" localSheetId="13">#REF!</definedName>
    <definedName name="ITENS">#REF!</definedName>
    <definedName name="J´POJ" localSheetId="12">#REF!</definedName>
    <definedName name="J´POJ" localSheetId="16">#REF!</definedName>
    <definedName name="J´POJ" localSheetId="17">#REF!</definedName>
    <definedName name="J´POJ" localSheetId="3">#REF!</definedName>
    <definedName name="J´POJ" localSheetId="7">#REF!</definedName>
    <definedName name="J´POJ" localSheetId="14">#REF!</definedName>
    <definedName name="J´POJ" localSheetId="1">#REF!</definedName>
    <definedName name="J´POJ" localSheetId="5">#REF!</definedName>
    <definedName name="J´POJ" localSheetId="4">#REF!</definedName>
    <definedName name="J´POJ" localSheetId="13">#REF!</definedName>
    <definedName name="J´POJ">#REF!</definedName>
    <definedName name="JGJCD" localSheetId="12">#REF!</definedName>
    <definedName name="JGJCD" localSheetId="16">#REF!</definedName>
    <definedName name="JGJCD" localSheetId="17">#REF!</definedName>
    <definedName name="JGJCD" localSheetId="3">#REF!</definedName>
    <definedName name="JGJCD" localSheetId="7">#REF!</definedName>
    <definedName name="JGJCD" localSheetId="14">#REF!</definedName>
    <definedName name="JGJCD" localSheetId="1">#REF!</definedName>
    <definedName name="JGJCD" localSheetId="5">#REF!</definedName>
    <definedName name="JGJCD" localSheetId="4">#REF!</definedName>
    <definedName name="JGJCD" localSheetId="13">#REF!</definedName>
    <definedName name="JGJCD">#REF!</definedName>
    <definedName name="jkitukl" localSheetId="12">#REF!</definedName>
    <definedName name="jkitukl" localSheetId="16">#REF!</definedName>
    <definedName name="jkitukl" localSheetId="17">#REF!</definedName>
    <definedName name="jkitukl" localSheetId="3">#REF!</definedName>
    <definedName name="jkitukl" localSheetId="7">#REF!</definedName>
    <definedName name="jkitukl" localSheetId="14">#REF!</definedName>
    <definedName name="jkitukl" localSheetId="1">#REF!</definedName>
    <definedName name="jkitukl" localSheetId="5">#REF!</definedName>
    <definedName name="jkitukl" localSheetId="4">#REF!</definedName>
    <definedName name="jkitukl" localSheetId="13">#REF!</definedName>
    <definedName name="jkitukl">#REF!</definedName>
    <definedName name="JKPJ" localSheetId="12">#REF!</definedName>
    <definedName name="JKPJ" localSheetId="16">#REF!</definedName>
    <definedName name="JKPJ" localSheetId="17">#REF!</definedName>
    <definedName name="JKPJ" localSheetId="3">#REF!</definedName>
    <definedName name="JKPJ" localSheetId="7">#REF!</definedName>
    <definedName name="JKPJ" localSheetId="14">#REF!</definedName>
    <definedName name="JKPJ" localSheetId="1">#REF!</definedName>
    <definedName name="JKPJ" localSheetId="5">#REF!</definedName>
    <definedName name="JKPJ" localSheetId="4">#REF!</definedName>
    <definedName name="JKPJ" localSheetId="13">#REF!</definedName>
    <definedName name="JKPJ">#REF!</definedName>
    <definedName name="JRTYJ" localSheetId="12">#REF!</definedName>
    <definedName name="JRTYJ" localSheetId="16">#REF!</definedName>
    <definedName name="JRTYJ" localSheetId="17">#REF!</definedName>
    <definedName name="JRTYJ" localSheetId="3">#REF!</definedName>
    <definedName name="JRTYJ" localSheetId="7">#REF!</definedName>
    <definedName name="JRTYJ" localSheetId="14">#REF!</definedName>
    <definedName name="JRTYJ" localSheetId="1">#REF!</definedName>
    <definedName name="JRTYJ" localSheetId="5">#REF!</definedName>
    <definedName name="JRTYJ" localSheetId="4">#REF!</definedName>
    <definedName name="JRTYJ" localSheetId="13">#REF!</definedName>
    <definedName name="JRTYJ">#REF!</definedName>
    <definedName name="JTYEJEJETUJ" localSheetId="12">#REF!</definedName>
    <definedName name="JTYEJEJETUJ" localSheetId="3">#REF!</definedName>
    <definedName name="JTYEJEJETUJ" localSheetId="1">#REF!</definedName>
    <definedName name="JTYEJEJETUJ">#REF!</definedName>
    <definedName name="JTYJUJRI" localSheetId="12">#REF!</definedName>
    <definedName name="JTYJUJRI" localSheetId="16">#REF!</definedName>
    <definedName name="JTYJUJRI" localSheetId="17">#REF!</definedName>
    <definedName name="JTYJUJRI" localSheetId="3">#REF!</definedName>
    <definedName name="JTYJUJRI" localSheetId="7">#REF!</definedName>
    <definedName name="JTYJUJRI" localSheetId="14">#REF!</definedName>
    <definedName name="JTYJUJRI" localSheetId="1">#REF!</definedName>
    <definedName name="JTYJUJRI" localSheetId="5">#REF!</definedName>
    <definedName name="JTYJUJRI" localSheetId="4">#REF!</definedName>
    <definedName name="JTYJUJRI" localSheetId="13">#REF!</definedName>
    <definedName name="JTYJUJRI">#REF!</definedName>
    <definedName name="jythsrhrshysr" localSheetId="12">#REF!</definedName>
    <definedName name="jythsrhrshysr" localSheetId="3">#REF!</definedName>
    <definedName name="jythsrhrshysr" localSheetId="1">#REF!</definedName>
    <definedName name="jythsrhrshysr">#REF!</definedName>
    <definedName name="KHIKLP" localSheetId="12">#REF!</definedName>
    <definedName name="KHIKLP" localSheetId="3">#REF!</definedName>
    <definedName name="KHIKLP" localSheetId="7">#REF!</definedName>
    <definedName name="KHIKLP" localSheetId="1">#REF!</definedName>
    <definedName name="KHIKLP" localSheetId="13">#REF!</definedName>
    <definedName name="KHIKLP">#REF!</definedName>
    <definedName name="khli" localSheetId="12">#REF!</definedName>
    <definedName name="khli" localSheetId="16">#REF!</definedName>
    <definedName name="khli" localSheetId="17">#REF!</definedName>
    <definedName name="khli" localSheetId="3">#REF!</definedName>
    <definedName name="khli" localSheetId="7">#REF!</definedName>
    <definedName name="khli" localSheetId="14">#REF!</definedName>
    <definedName name="khli" localSheetId="1">#REF!</definedName>
    <definedName name="khli" localSheetId="5">#REF!</definedName>
    <definedName name="khli" localSheetId="4">#REF!</definedName>
    <definedName name="khli" localSheetId="13">#REF!</definedName>
    <definedName name="khli">#REF!</definedName>
    <definedName name="kplo" localSheetId="12">[1]Plan1!#REF!</definedName>
    <definedName name="kplo" localSheetId="3">[1]Plan1!#REF!</definedName>
    <definedName name="kplo" localSheetId="1">[1]Plan1!#REF!</definedName>
    <definedName name="kplo">[1]Plan1!#REF!</definedName>
    <definedName name="laranjal" localSheetId="12">#REF!</definedName>
    <definedName name="laranjal" localSheetId="15">#REF!</definedName>
    <definedName name="laranjal" localSheetId="16">#REF!</definedName>
    <definedName name="laranjal" localSheetId="17">#REF!</definedName>
    <definedName name="laranjal" localSheetId="3">#REF!</definedName>
    <definedName name="laranjal" localSheetId="7">#REF!</definedName>
    <definedName name="laranjal" localSheetId="14">#REF!</definedName>
    <definedName name="laranjal" localSheetId="1">#REF!</definedName>
    <definedName name="laranjal" localSheetId="5">#REF!</definedName>
    <definedName name="laranjal" localSheetId="4">#REF!</definedName>
    <definedName name="laranjal" localSheetId="13">#REF!</definedName>
    <definedName name="laranjal">#REF!</definedName>
    <definedName name="largura" localSheetId="12">#REF!</definedName>
    <definedName name="largura" localSheetId="15">#REF!</definedName>
    <definedName name="largura" localSheetId="16">#REF!</definedName>
    <definedName name="largura" localSheetId="17">#REF!</definedName>
    <definedName name="largura" localSheetId="3">#REF!</definedName>
    <definedName name="largura" localSheetId="7">#REF!</definedName>
    <definedName name="largura" localSheetId="14">#REF!</definedName>
    <definedName name="largura" localSheetId="1">#REF!</definedName>
    <definedName name="largura" localSheetId="5">#REF!</definedName>
    <definedName name="largura" localSheetId="4">#REF!</definedName>
    <definedName name="largura" localSheetId="13">#REF!</definedName>
    <definedName name="largura">#REF!</definedName>
    <definedName name="liop" localSheetId="12">#REF!</definedName>
    <definedName name="liop" localSheetId="16">#REF!</definedName>
    <definedName name="liop" localSheetId="17">#REF!</definedName>
    <definedName name="liop" localSheetId="3">#REF!</definedName>
    <definedName name="liop" localSheetId="7">#REF!</definedName>
    <definedName name="liop" localSheetId="14">#REF!</definedName>
    <definedName name="liop" localSheetId="1">#REF!</definedName>
    <definedName name="liop" localSheetId="5">#REF!</definedName>
    <definedName name="liop" localSheetId="4">#REF!</definedName>
    <definedName name="liop" localSheetId="13">#REF!</definedName>
    <definedName name="liop">#REF!</definedName>
    <definedName name="lixo" localSheetId="12">#REF!</definedName>
    <definedName name="lixo" localSheetId="15">#REF!</definedName>
    <definedName name="lixo" localSheetId="16">#REF!</definedName>
    <definedName name="lixo" localSheetId="17">#REF!</definedName>
    <definedName name="lixo" localSheetId="3">#REF!</definedName>
    <definedName name="lixo" localSheetId="7">#REF!</definedName>
    <definedName name="lixo" localSheetId="14">#REF!</definedName>
    <definedName name="lixo" localSheetId="1">#REF!</definedName>
    <definedName name="lixo" localSheetId="5">#REF!</definedName>
    <definedName name="lixo" localSheetId="4">#REF!</definedName>
    <definedName name="lixo" localSheetId="13">#REF!</definedName>
    <definedName name="lixo">#REF!</definedName>
    <definedName name="lk" localSheetId="12">'[2]Memo RERA'!#REF!</definedName>
    <definedName name="lk" localSheetId="16">'[2]Memo RERA'!#REF!</definedName>
    <definedName name="lk" localSheetId="17">'[2]Memo RERA'!#REF!</definedName>
    <definedName name="lk" localSheetId="3">'[2]Memo RERA'!#REF!</definedName>
    <definedName name="lk" localSheetId="7">'[2]Memo RERA'!#REF!</definedName>
    <definedName name="lk" localSheetId="1">'[2]Memo RERA'!#REF!</definedName>
    <definedName name="lk" localSheetId="5">'[2]Memo RERA'!#REF!</definedName>
    <definedName name="lk" localSheetId="4">'[2]Memo RERA'!#REF!</definedName>
    <definedName name="lk" localSheetId="13">'[2]Memo RERA'!#REF!</definedName>
    <definedName name="lk">'[2]Memo RERA'!#REF!</definedName>
    <definedName name="lopolc" localSheetId="12">#REF!</definedName>
    <definedName name="lopolc" localSheetId="16">#REF!</definedName>
    <definedName name="lopolc" localSheetId="17">#REF!</definedName>
    <definedName name="lopolc" localSheetId="3">#REF!</definedName>
    <definedName name="lopolc" localSheetId="7">#REF!</definedName>
    <definedName name="lopolc" localSheetId="14">#REF!</definedName>
    <definedName name="lopolc" localSheetId="1">#REF!</definedName>
    <definedName name="lopolc" localSheetId="5">#REF!</definedName>
    <definedName name="lopolc" localSheetId="4">#REF!</definedName>
    <definedName name="lopolc" localSheetId="13">#REF!</definedName>
    <definedName name="lopolc">#REF!</definedName>
    <definedName name="medicao" localSheetId="12">#REF!</definedName>
    <definedName name="medicao" localSheetId="15">#REF!</definedName>
    <definedName name="medicao" localSheetId="16">#REF!</definedName>
    <definedName name="medicao" localSheetId="17">#REF!</definedName>
    <definedName name="medicao" localSheetId="3">#REF!</definedName>
    <definedName name="medicao" localSheetId="7">#REF!</definedName>
    <definedName name="medicao" localSheetId="14">#REF!</definedName>
    <definedName name="medicao" localSheetId="1">#REF!</definedName>
    <definedName name="medicao" localSheetId="5">#REF!</definedName>
    <definedName name="medicao" localSheetId="4">#REF!</definedName>
    <definedName name="medicao" localSheetId="13">#REF!</definedName>
    <definedName name="medicao">#REF!</definedName>
    <definedName name="medicao0" localSheetId="12">#REF!</definedName>
    <definedName name="medicao0" localSheetId="15">#REF!</definedName>
    <definedName name="medicao0" localSheetId="16">#REF!</definedName>
    <definedName name="medicao0" localSheetId="17">#REF!</definedName>
    <definedName name="medicao0" localSheetId="3">#REF!</definedName>
    <definedName name="medicao0" localSheetId="7">#REF!</definedName>
    <definedName name="medicao0" localSheetId="14">#REF!</definedName>
    <definedName name="medicao0" localSheetId="1">#REF!</definedName>
    <definedName name="medicao0" localSheetId="5">#REF!</definedName>
    <definedName name="medicao0" localSheetId="4">#REF!</definedName>
    <definedName name="medicao0" localSheetId="13">#REF!</definedName>
    <definedName name="medicao0">#REF!</definedName>
    <definedName name="medicao4" localSheetId="12">#REF!</definedName>
    <definedName name="medicao4" localSheetId="15">#REF!</definedName>
    <definedName name="medicao4" localSheetId="16">#REF!</definedName>
    <definedName name="medicao4" localSheetId="17">#REF!</definedName>
    <definedName name="medicao4" localSheetId="3">#REF!</definedName>
    <definedName name="medicao4" localSheetId="7">#REF!</definedName>
    <definedName name="medicao4" localSheetId="14">#REF!</definedName>
    <definedName name="medicao4" localSheetId="1">#REF!</definedName>
    <definedName name="medicao4" localSheetId="5">#REF!</definedName>
    <definedName name="medicao4" localSheetId="4">#REF!</definedName>
    <definedName name="medicao4" localSheetId="13">#REF!</definedName>
    <definedName name="medicao4">#REF!</definedName>
    <definedName name="meiofio" localSheetId="12">#REF!</definedName>
    <definedName name="meiofio" localSheetId="15">#REF!</definedName>
    <definedName name="meiofio" localSheetId="16">#REF!</definedName>
    <definedName name="meiofio" localSheetId="17">#REF!</definedName>
    <definedName name="meiofio" localSheetId="3">#REF!</definedName>
    <definedName name="meiofio" localSheetId="7">#REF!</definedName>
    <definedName name="meiofio" localSheetId="14">#REF!</definedName>
    <definedName name="meiofio" localSheetId="1">#REF!</definedName>
    <definedName name="meiofio" localSheetId="5">#REF!</definedName>
    <definedName name="meiofio" localSheetId="4">#REF!</definedName>
    <definedName name="meiofio" localSheetId="13">#REF!</definedName>
    <definedName name="meiofio">#REF!</definedName>
    <definedName name="memo" localSheetId="12">#REF!</definedName>
    <definedName name="memo" localSheetId="15">#REF!</definedName>
    <definedName name="memo" localSheetId="16">#REF!</definedName>
    <definedName name="memo" localSheetId="17">#REF!</definedName>
    <definedName name="memo" localSheetId="3">#REF!</definedName>
    <definedName name="memo" localSheetId="7">#REF!</definedName>
    <definedName name="memo" localSheetId="14">#REF!</definedName>
    <definedName name="memo" localSheetId="1">#REF!</definedName>
    <definedName name="memo" localSheetId="5">#REF!</definedName>
    <definedName name="memo" localSheetId="4">#REF!</definedName>
    <definedName name="memo" localSheetId="13">#REF!</definedName>
    <definedName name="memo">#REF!</definedName>
    <definedName name="MLK" localSheetId="12">#REF!</definedName>
    <definedName name="MLK" localSheetId="16">#REF!</definedName>
    <definedName name="MLK" localSheetId="17">#REF!</definedName>
    <definedName name="MLK" localSheetId="3">#REF!</definedName>
    <definedName name="MLK" localSheetId="7">#REF!</definedName>
    <definedName name="MLK" localSheetId="14">#REF!</definedName>
    <definedName name="MLK" localSheetId="1">#REF!</definedName>
    <definedName name="MLK" localSheetId="5">#REF!</definedName>
    <definedName name="MLK" localSheetId="4">#REF!</definedName>
    <definedName name="MLK" localSheetId="13">#REF!</definedName>
    <definedName name="MLK">#REF!</definedName>
    <definedName name="MO" localSheetId="12">#REF!</definedName>
    <definedName name="MO" localSheetId="16">#REF!</definedName>
    <definedName name="MO" localSheetId="17">#REF!</definedName>
    <definedName name="MO" localSheetId="3">#REF!</definedName>
    <definedName name="MO" localSheetId="7">#REF!</definedName>
    <definedName name="MO" localSheetId="14">#REF!</definedName>
    <definedName name="MO" localSheetId="1">#REF!</definedName>
    <definedName name="MO" localSheetId="5">#REF!</definedName>
    <definedName name="MO" localSheetId="4">#REF!</definedName>
    <definedName name="MO" localSheetId="13">#REF!</definedName>
    <definedName name="MO">#REF!</definedName>
    <definedName name="Motoniveladora_Patrol" localSheetId="12">#REF!</definedName>
    <definedName name="Motoniveladora_Patrol" localSheetId="15">#REF!</definedName>
    <definedName name="Motoniveladora_Patrol" localSheetId="16">#REF!</definedName>
    <definedName name="Motoniveladora_Patrol" localSheetId="17">#REF!</definedName>
    <definedName name="Motoniveladora_Patrol" localSheetId="3">#REF!</definedName>
    <definedName name="Motoniveladora_Patrol" localSheetId="7">#REF!</definedName>
    <definedName name="Motoniveladora_Patrol" localSheetId="14">#REF!</definedName>
    <definedName name="Motoniveladora_Patrol" localSheetId="1">#REF!</definedName>
    <definedName name="Motoniveladora_Patrol" localSheetId="5">#REF!</definedName>
    <definedName name="Motoniveladora_Patrol" localSheetId="4">#REF!</definedName>
    <definedName name="Motoniveladora_Patrol" localSheetId="13">#REF!</definedName>
    <definedName name="Motoniveladora_Patrol">#REF!</definedName>
    <definedName name="ndjnnmnj" localSheetId="12">[1]Plan1!#REF!</definedName>
    <definedName name="ndjnnmnj" localSheetId="3">[1]Plan1!#REF!</definedName>
    <definedName name="ndjnnmnj" localSheetId="7">[1]Plan1!#REF!</definedName>
    <definedName name="ndjnnmnj" localSheetId="1">[1]Plan1!#REF!</definedName>
    <definedName name="ndjnnmnj" localSheetId="13">[1]Plan1!#REF!</definedName>
    <definedName name="ndjnnmnj">[1]Plan1!#REF!</definedName>
    <definedName name="NUYJUIKK" localSheetId="12">#REF!</definedName>
    <definedName name="NUYJUIKK" localSheetId="16">#REF!</definedName>
    <definedName name="NUYJUIKK" localSheetId="17">#REF!</definedName>
    <definedName name="NUYJUIKK" localSheetId="3">#REF!</definedName>
    <definedName name="NUYJUIKK" localSheetId="7">#REF!</definedName>
    <definedName name="NUYJUIKK" localSheetId="14">#REF!</definedName>
    <definedName name="NUYJUIKK" localSheetId="1">#REF!</definedName>
    <definedName name="NUYJUIKK" localSheetId="5">#REF!</definedName>
    <definedName name="NUYJUIKK" localSheetId="4">#REF!</definedName>
    <definedName name="NUYJUIKK" localSheetId="13">#REF!</definedName>
    <definedName name="NUYJUIKK">#REF!</definedName>
    <definedName name="nyhhnjetje" localSheetId="12">#REF!</definedName>
    <definedName name="nyhhnjetje" localSheetId="16">#REF!</definedName>
    <definedName name="nyhhnjetje" localSheetId="17">#REF!</definedName>
    <definedName name="nyhhnjetje" localSheetId="3">#REF!</definedName>
    <definedName name="nyhhnjetje" localSheetId="7">#REF!</definedName>
    <definedName name="nyhhnjetje" localSheetId="14">#REF!</definedName>
    <definedName name="nyhhnjetje" localSheetId="1">#REF!</definedName>
    <definedName name="nyhhnjetje" localSheetId="5">#REF!</definedName>
    <definedName name="nyhhnjetje" localSheetId="4">#REF!</definedName>
    <definedName name="nyhhnjetje" localSheetId="13">#REF!</definedName>
    <definedName name="nyhhnjetje">#REF!</definedName>
    <definedName name="P´JOIP´" localSheetId="12">#REF!</definedName>
    <definedName name="P´JOIP´" localSheetId="16">#REF!</definedName>
    <definedName name="P´JOIP´" localSheetId="17">#REF!</definedName>
    <definedName name="P´JOIP´" localSheetId="3">#REF!</definedName>
    <definedName name="P´JOIP´" localSheetId="7">#REF!</definedName>
    <definedName name="P´JOIP´" localSheetId="14">#REF!</definedName>
    <definedName name="P´JOIP´" localSheetId="1">#REF!</definedName>
    <definedName name="P´JOIP´" localSheetId="5">#REF!</definedName>
    <definedName name="P´JOIP´" localSheetId="4">#REF!</definedName>
    <definedName name="P´JOIP´" localSheetId="13">#REF!</definedName>
    <definedName name="P´JOIP´">#REF!</definedName>
    <definedName name="PAVIMENTAÇÃO" localSheetId="12">#REF!</definedName>
    <definedName name="PAVIMENTAÇÃO" localSheetId="15">#REF!</definedName>
    <definedName name="PAVIMENTAÇÃO" localSheetId="16">#REF!</definedName>
    <definedName name="PAVIMENTAÇÃO" localSheetId="17">#REF!</definedName>
    <definedName name="PAVIMENTAÇÃO" localSheetId="3">#REF!</definedName>
    <definedName name="PAVIMENTAÇÃO" localSheetId="7">#REF!</definedName>
    <definedName name="PAVIMENTAÇÃO" localSheetId="14">#REF!</definedName>
    <definedName name="PAVIMENTAÇÃO" localSheetId="1">#REF!</definedName>
    <definedName name="PAVIMENTAÇÃO" localSheetId="5">#REF!</definedName>
    <definedName name="PAVIMENTAÇÃO" localSheetId="4">#REF!</definedName>
    <definedName name="PAVIMENTAÇÃO" localSheetId="13">#REF!</definedName>
    <definedName name="PAVIMENTAÇÃO">#REF!</definedName>
    <definedName name="pedreira" localSheetId="12">#REF!</definedName>
    <definedName name="pedreira" localSheetId="15">#REF!</definedName>
    <definedName name="pedreira" localSheetId="16">#REF!</definedName>
    <definedName name="pedreira" localSheetId="17">#REF!</definedName>
    <definedName name="pedreira" localSheetId="3">#REF!</definedName>
    <definedName name="pedreira" localSheetId="7">#REF!</definedName>
    <definedName name="pedreira" localSheetId="14">#REF!</definedName>
    <definedName name="pedreira" localSheetId="1">#REF!</definedName>
    <definedName name="pedreira" localSheetId="5">#REF!</definedName>
    <definedName name="pedreira" localSheetId="4">#REF!</definedName>
    <definedName name="pedreira" localSheetId="13">#REF!</definedName>
    <definedName name="pedreira">#REF!</definedName>
    <definedName name="pesobrita" localSheetId="12">#REF!</definedName>
    <definedName name="pesobrita" localSheetId="15">#REF!</definedName>
    <definedName name="pesobrita" localSheetId="16">#REF!</definedName>
    <definedName name="pesobrita" localSheetId="17">#REF!</definedName>
    <definedName name="pesobrita" localSheetId="3">#REF!</definedName>
    <definedName name="pesobrita" localSheetId="7">#REF!</definedName>
    <definedName name="pesobrita" localSheetId="14">#REF!</definedName>
    <definedName name="pesobrita" localSheetId="1">#REF!</definedName>
    <definedName name="pesobrita" localSheetId="5">#REF!</definedName>
    <definedName name="pesobrita" localSheetId="4">#REF!</definedName>
    <definedName name="pesobrita" localSheetId="13">#REF!</definedName>
    <definedName name="pesobrita">#REF!</definedName>
    <definedName name="pesoespecifico" localSheetId="12">#REF!</definedName>
    <definedName name="pesoespecifico" localSheetId="15">#REF!</definedName>
    <definedName name="pesoespecifico" localSheetId="16">#REF!</definedName>
    <definedName name="pesoespecifico" localSheetId="17">#REF!</definedName>
    <definedName name="pesoespecifico" localSheetId="3">#REF!</definedName>
    <definedName name="pesoespecifico" localSheetId="7">#REF!</definedName>
    <definedName name="pesoespecifico" localSheetId="14">#REF!</definedName>
    <definedName name="pesoespecifico" localSheetId="1">#REF!</definedName>
    <definedName name="pesoespecifico" localSheetId="5">#REF!</definedName>
    <definedName name="pesoespecifico" localSheetId="4">#REF!</definedName>
    <definedName name="pesoespecifico" localSheetId="13">#REF!</definedName>
    <definedName name="pesoespecifico">#REF!</definedName>
    <definedName name="PHIOHP" localSheetId="12">#REF!</definedName>
    <definedName name="PHIOHP" localSheetId="16">#REF!</definedName>
    <definedName name="PHIOHP" localSheetId="17">#REF!</definedName>
    <definedName name="PHIOHP" localSheetId="3">#REF!</definedName>
    <definedName name="PHIOHP" localSheetId="7">#REF!</definedName>
    <definedName name="PHIOHP" localSheetId="14">#REF!</definedName>
    <definedName name="PHIOHP" localSheetId="1">#REF!</definedName>
    <definedName name="PHIOHP" localSheetId="5">#REF!</definedName>
    <definedName name="PHIOHP" localSheetId="4">#REF!</definedName>
    <definedName name="PHIOHP" localSheetId="13">#REF!</definedName>
    <definedName name="PHIOHP">#REF!</definedName>
    <definedName name="PI" localSheetId="15">[8]orçamento!$A$1</definedName>
    <definedName name="PI" localSheetId="16">[9]orçamento!$A$1</definedName>
    <definedName name="PI" localSheetId="17">[10]orçamento!$A$1</definedName>
    <definedName name="PI" localSheetId="7">[11]orçamento!$A$1</definedName>
    <definedName name="PI" localSheetId="5">[10]orçamento!$A$1</definedName>
    <definedName name="PI" localSheetId="4">[10]orçamento!$A$1</definedName>
    <definedName name="PI" localSheetId="13">[10]orçamento!$A$1</definedName>
    <definedName name="PI">[12]orçamento!$A$1</definedName>
    <definedName name="PO" localSheetId="12">#REF!</definedName>
    <definedName name="PO" localSheetId="16">#REF!</definedName>
    <definedName name="PO" localSheetId="17">#REF!</definedName>
    <definedName name="PO" localSheetId="3">#REF!</definedName>
    <definedName name="PO" localSheetId="7">#REF!</definedName>
    <definedName name="PO" localSheetId="14">#REF!</definedName>
    <definedName name="PO" localSheetId="1">#REF!</definedName>
    <definedName name="PO" localSheetId="5">#REF!</definedName>
    <definedName name="PO" localSheetId="4">#REF!</definedName>
    <definedName name="PO" localSheetId="13">#REF!</definedName>
    <definedName name="PO">#REF!</definedName>
    <definedName name="poiup" localSheetId="12">#REF!</definedName>
    <definedName name="poiup" localSheetId="16">#REF!</definedName>
    <definedName name="poiup" localSheetId="17">#REF!</definedName>
    <definedName name="poiup" localSheetId="3">#REF!</definedName>
    <definedName name="poiup" localSheetId="7">#REF!</definedName>
    <definedName name="poiup" localSheetId="14">#REF!</definedName>
    <definedName name="poiup" localSheetId="1">#REF!</definedName>
    <definedName name="poiup" localSheetId="5">#REF!</definedName>
    <definedName name="poiup" localSheetId="4">#REF!</definedName>
    <definedName name="poiup" localSheetId="13">#REF!</definedName>
    <definedName name="poiup">#REF!</definedName>
    <definedName name="POOIHK" localSheetId="12">#REF!</definedName>
    <definedName name="POOIHK" localSheetId="16">#REF!</definedName>
    <definedName name="POOIHK" localSheetId="17">#REF!</definedName>
    <definedName name="POOIHK" localSheetId="3">#REF!</definedName>
    <definedName name="POOIHK" localSheetId="7">#REF!</definedName>
    <definedName name="POOIHK" localSheetId="14">#REF!</definedName>
    <definedName name="POOIHK" localSheetId="1">#REF!</definedName>
    <definedName name="POOIHK" localSheetId="5">#REF!</definedName>
    <definedName name="POOIHK" localSheetId="4">#REF!</definedName>
    <definedName name="POOIHK" localSheetId="13">#REF!</definedName>
    <definedName name="POOIHK">#REF!</definedName>
    <definedName name="preco" localSheetId="12">#REF!</definedName>
    <definedName name="preco" localSheetId="15">#REF!</definedName>
    <definedName name="preco" localSheetId="16">#REF!</definedName>
    <definedName name="preco" localSheetId="17">#REF!</definedName>
    <definedName name="preco" localSheetId="3">#REF!</definedName>
    <definedName name="preco" localSheetId="7">#REF!</definedName>
    <definedName name="preco" localSheetId="14">#REF!</definedName>
    <definedName name="preco" localSheetId="1">#REF!</definedName>
    <definedName name="preco" localSheetId="5">#REF!</definedName>
    <definedName name="preco" localSheetId="4">#REF!</definedName>
    <definedName name="preco" localSheetId="13">#REF!</definedName>
    <definedName name="preco">#REF!</definedName>
    <definedName name="pv" localSheetId="12">#REF!</definedName>
    <definedName name="pv" localSheetId="15">#REF!</definedName>
    <definedName name="pv" localSheetId="16">#REF!</definedName>
    <definedName name="pv" localSheetId="17">#REF!</definedName>
    <definedName name="pv" localSheetId="3">#REF!</definedName>
    <definedName name="pv" localSheetId="7">#REF!</definedName>
    <definedName name="pv" localSheetId="14">#REF!</definedName>
    <definedName name="pv" localSheetId="1">#REF!</definedName>
    <definedName name="pv" localSheetId="5">#REF!</definedName>
    <definedName name="pv" localSheetId="4">#REF!</definedName>
    <definedName name="pv" localSheetId="13">#REF!</definedName>
    <definedName name="pv">#REF!</definedName>
    <definedName name="qttq3t" localSheetId="12">[1]Plan1!#REF!</definedName>
    <definedName name="qttq3t" localSheetId="3">[1]Plan1!#REF!</definedName>
    <definedName name="qttq3t" localSheetId="1">[1]Plan1!#REF!</definedName>
    <definedName name="qttq3t">[1]Plan1!#REF!</definedName>
    <definedName name="ralo" localSheetId="12">#REF!</definedName>
    <definedName name="ralo" localSheetId="15">#REF!</definedName>
    <definedName name="ralo" localSheetId="16">#REF!</definedName>
    <definedName name="ralo" localSheetId="17">#REF!</definedName>
    <definedName name="ralo" localSheetId="3">#REF!</definedName>
    <definedName name="ralo" localSheetId="7">#REF!</definedName>
    <definedName name="ralo" localSheetId="14">#REF!</definedName>
    <definedName name="ralo" localSheetId="1">#REF!</definedName>
    <definedName name="ralo" localSheetId="5">#REF!</definedName>
    <definedName name="ralo" localSheetId="4">#REF!</definedName>
    <definedName name="ralo" localSheetId="13">#REF!</definedName>
    <definedName name="ralo">#REF!</definedName>
    <definedName name="REF_ELEMENTAR" localSheetId="12">#REF!</definedName>
    <definedName name="REF_ELEMENTAR" localSheetId="15">#REF!</definedName>
    <definedName name="REF_ELEMENTAR" localSheetId="16">#REF!</definedName>
    <definedName name="REF_ELEMENTAR" localSheetId="17">#REF!</definedName>
    <definedName name="REF_ELEMENTAR" localSheetId="3">#REF!</definedName>
    <definedName name="REF_ELEMENTAR" localSheetId="7">#REF!</definedName>
    <definedName name="REF_ELEMENTAR" localSheetId="14">#REF!</definedName>
    <definedName name="REF_ELEMENTAR" localSheetId="1">#REF!</definedName>
    <definedName name="REF_ELEMENTAR" localSheetId="5">#REF!</definedName>
    <definedName name="REF_ELEMENTAR" localSheetId="4">#REF!</definedName>
    <definedName name="REF_ELEMENTAR" localSheetId="13">#REF!</definedName>
    <definedName name="REF_ELEMENTAR">#REF!</definedName>
    <definedName name="Retroescavadeira" localSheetId="12">#REF!</definedName>
    <definedName name="Retroescavadeira" localSheetId="15">#REF!</definedName>
    <definedName name="Retroescavadeira" localSheetId="16">#REF!</definedName>
    <definedName name="Retroescavadeira" localSheetId="17">#REF!</definedName>
    <definedName name="Retroescavadeira" localSheetId="3">#REF!</definedName>
    <definedName name="Retroescavadeira" localSheetId="7">#REF!</definedName>
    <definedName name="Retroescavadeira" localSheetId="14">#REF!</definedName>
    <definedName name="Retroescavadeira" localSheetId="1">#REF!</definedName>
    <definedName name="Retroescavadeira" localSheetId="5">#REF!</definedName>
    <definedName name="Retroescavadeira" localSheetId="4">#REF!</definedName>
    <definedName name="Retroescavadeira" localSheetId="13">#REF!</definedName>
    <definedName name="Retroescavadeira">#REF!</definedName>
    <definedName name="REWTG" localSheetId="12">#REF!</definedName>
    <definedName name="REWTG" localSheetId="16">#REF!</definedName>
    <definedName name="REWTG" localSheetId="17">#REF!</definedName>
    <definedName name="REWTG" localSheetId="3">#REF!</definedName>
    <definedName name="REWTG" localSheetId="7">#REF!</definedName>
    <definedName name="REWTG" localSheetId="14">#REF!</definedName>
    <definedName name="REWTG" localSheetId="1">#REF!</definedName>
    <definedName name="REWTG" localSheetId="5">#REF!</definedName>
    <definedName name="REWTG" localSheetId="4">#REF!</definedName>
    <definedName name="REWTG" localSheetId="13">#REF!</definedName>
    <definedName name="REWTG">#REF!</definedName>
    <definedName name="rhrhtrhteh" localSheetId="12">[1]Plan1!#REF!</definedName>
    <definedName name="rhrhtrhteh" localSheetId="3">[1]Plan1!#REF!</definedName>
    <definedName name="rhrhtrhteh" localSheetId="7">[1]Plan1!#REF!</definedName>
    <definedName name="rhrhtrhteh" localSheetId="1">[1]Plan1!#REF!</definedName>
    <definedName name="rhrhtrhteh" localSheetId="13">[1]Plan1!#REF!</definedName>
    <definedName name="rhrhtrhteh">[1]Plan1!#REF!</definedName>
    <definedName name="Roçadeira_Costal" localSheetId="12">#REF!</definedName>
    <definedName name="Roçadeira_Costal" localSheetId="15">#REF!</definedName>
    <definedName name="Roçadeira_Costal" localSheetId="16">#REF!</definedName>
    <definedName name="Roçadeira_Costal" localSheetId="17">#REF!</definedName>
    <definedName name="Roçadeira_Costal" localSheetId="3">#REF!</definedName>
    <definedName name="Roçadeira_Costal" localSheetId="7">#REF!</definedName>
    <definedName name="Roçadeira_Costal" localSheetId="14">#REF!</definedName>
    <definedName name="Roçadeira_Costal" localSheetId="1">#REF!</definedName>
    <definedName name="Roçadeira_Costal" localSheetId="5">#REF!</definedName>
    <definedName name="Roçadeira_Costal" localSheetId="4">#REF!</definedName>
    <definedName name="Roçadeira_Costal" localSheetId="13">#REF!</definedName>
    <definedName name="Roçadeira_Costal">#REF!</definedName>
    <definedName name="RTI" localSheetId="12">#REF!</definedName>
    <definedName name="RTI" localSheetId="16">#REF!</definedName>
    <definedName name="RTI" localSheetId="17">#REF!</definedName>
    <definedName name="RTI" localSheetId="3">#REF!</definedName>
    <definedName name="RTI" localSheetId="7">#REF!</definedName>
    <definedName name="RTI" localSheetId="14">#REF!</definedName>
    <definedName name="RTI" localSheetId="1">#REF!</definedName>
    <definedName name="RTI" localSheetId="5">#REF!</definedName>
    <definedName name="RTI" localSheetId="4">#REF!</definedName>
    <definedName name="RTI" localSheetId="13">#REF!</definedName>
    <definedName name="RTI">#REF!</definedName>
    <definedName name="rwe4frwtr" localSheetId="12">[1]Plan1!#REF!</definedName>
    <definedName name="rwe4frwtr" localSheetId="16">[1]Plan1!#REF!</definedName>
    <definedName name="rwe4frwtr" localSheetId="17">[1]Plan1!#REF!</definedName>
    <definedName name="rwe4frwtr" localSheetId="3">[1]Plan1!#REF!</definedName>
    <definedName name="rwe4frwtr" localSheetId="7">[1]Plan1!#REF!</definedName>
    <definedName name="rwe4frwtr" localSheetId="14">[1]Plan1!#REF!</definedName>
    <definedName name="rwe4frwtr" localSheetId="1">[1]Plan1!#REF!</definedName>
    <definedName name="rwe4frwtr" localSheetId="5">[1]Plan1!#REF!</definedName>
    <definedName name="rwe4frwtr" localSheetId="4">[1]Plan1!#REF!</definedName>
    <definedName name="rwe4frwtr" localSheetId="13">[1]Plan1!#REF!</definedName>
    <definedName name="rwe4frwtr">[1]Plan1!#REF!</definedName>
    <definedName name="RWGWRG" localSheetId="12">[1]Plan1!#REF!</definedName>
    <definedName name="RWGWRG" localSheetId="3">[1]Plan1!#REF!</definedName>
    <definedName name="RWGWRG" localSheetId="7">[1]Plan1!#REF!</definedName>
    <definedName name="RWGWRG" localSheetId="1">[1]Plan1!#REF!</definedName>
    <definedName name="RWGWRG" localSheetId="13">[1]Plan1!#REF!</definedName>
    <definedName name="RWGWRG">[1]Plan1!#REF!</definedName>
    <definedName name="S" localSheetId="12">#REF!</definedName>
    <definedName name="S" localSheetId="16">#REF!</definedName>
    <definedName name="S" localSheetId="17">#REF!</definedName>
    <definedName name="S" localSheetId="3">#REF!</definedName>
    <definedName name="S" localSheetId="7">#REF!</definedName>
    <definedName name="S" localSheetId="14">#REF!</definedName>
    <definedName name="S" localSheetId="1">#REF!</definedName>
    <definedName name="S" localSheetId="5">#REF!</definedName>
    <definedName name="S" localSheetId="4">#REF!</definedName>
    <definedName name="S" localSheetId="13">#REF!</definedName>
    <definedName name="S">#REF!</definedName>
    <definedName name="SADAS" localSheetId="12">#REF!</definedName>
    <definedName name="SADAS" localSheetId="16">#REF!</definedName>
    <definedName name="SADAS" localSheetId="17">#REF!</definedName>
    <definedName name="SADAS" localSheetId="3">#REF!</definedName>
    <definedName name="SADAS" localSheetId="7">#REF!</definedName>
    <definedName name="SADAS" localSheetId="14">#REF!</definedName>
    <definedName name="SADAS" localSheetId="1">#REF!</definedName>
    <definedName name="SADAS" localSheetId="5">#REF!</definedName>
    <definedName name="SADAS" localSheetId="4">#REF!</definedName>
    <definedName name="SADAS" localSheetId="13">#REF!</definedName>
    <definedName name="SADAS">#REF!</definedName>
    <definedName name="SAIBRO" localSheetId="12">#REF!</definedName>
    <definedName name="SAIBRO" localSheetId="15">#REF!</definedName>
    <definedName name="SAIBRO" localSheetId="16">#REF!</definedName>
    <definedName name="SAIBRO" localSheetId="17">#REF!</definedName>
    <definedName name="SAIBRO" localSheetId="3">#REF!</definedName>
    <definedName name="SAIBRO" localSheetId="7">#REF!</definedName>
    <definedName name="SAIBRO" localSheetId="14">#REF!</definedName>
    <definedName name="SAIBRO" localSheetId="1">#REF!</definedName>
    <definedName name="SAIBRO" localSheetId="5">#REF!</definedName>
    <definedName name="SAIBRO" localSheetId="4">#REF!</definedName>
    <definedName name="SAIBRO" localSheetId="13">#REF!</definedName>
    <definedName name="SAIBRO">#REF!</definedName>
    <definedName name="sdfasd" localSheetId="12">#REF!</definedName>
    <definedName name="sdfasd" localSheetId="16">#REF!</definedName>
    <definedName name="sdfasd" localSheetId="17">#REF!</definedName>
    <definedName name="sdfasd" localSheetId="3">#REF!</definedName>
    <definedName name="sdfasd" localSheetId="7">#REF!</definedName>
    <definedName name="sdfasd" localSheetId="14">#REF!</definedName>
    <definedName name="sdfasd" localSheetId="1">#REF!</definedName>
    <definedName name="sdfasd" localSheetId="5">#REF!</definedName>
    <definedName name="sdfasd" localSheetId="4">#REF!</definedName>
    <definedName name="sdfasd" localSheetId="13">#REF!</definedName>
    <definedName name="sdfasd">#REF!</definedName>
    <definedName name="sdfsfgs" localSheetId="12">[1]Plan1!#REF!</definedName>
    <definedName name="sdfsfgs" localSheetId="3">[1]Plan1!#REF!</definedName>
    <definedName name="sdfsfgs" localSheetId="1">[1]Plan1!#REF!</definedName>
    <definedName name="sdfsfgs">[1]Plan1!#REF!</definedName>
    <definedName name="SE" localSheetId="12">#REF!</definedName>
    <definedName name="SE" localSheetId="16">#REF!</definedName>
    <definedName name="SE" localSheetId="17">#REF!</definedName>
    <definedName name="SE" localSheetId="3">#REF!</definedName>
    <definedName name="SE" localSheetId="7">#REF!</definedName>
    <definedName name="SE" localSheetId="14">#REF!</definedName>
    <definedName name="SE" localSheetId="1">#REF!</definedName>
    <definedName name="SE" localSheetId="5">#REF!</definedName>
    <definedName name="SE" localSheetId="4">#REF!</definedName>
    <definedName name="SE" localSheetId="13">#REF!</definedName>
    <definedName name="SE">#REF!</definedName>
    <definedName name="SERV" localSheetId="12">#REF!</definedName>
    <definedName name="SERV" localSheetId="16">#REF!</definedName>
    <definedName name="SERV" localSheetId="17">#REF!</definedName>
    <definedName name="SERV" localSheetId="3">#REF!</definedName>
    <definedName name="SERV" localSheetId="7">#REF!</definedName>
    <definedName name="SERV" localSheetId="14">#REF!</definedName>
    <definedName name="SERV" localSheetId="1">#REF!</definedName>
    <definedName name="SERV" localSheetId="5">#REF!</definedName>
    <definedName name="SERV" localSheetId="4">#REF!</definedName>
    <definedName name="SERV" localSheetId="13">#REF!</definedName>
    <definedName name="SERV">#REF!</definedName>
    <definedName name="Servente" localSheetId="12">#REF!</definedName>
    <definedName name="Servente" localSheetId="15">#REF!</definedName>
    <definedName name="Servente" localSheetId="16">#REF!</definedName>
    <definedName name="Servente" localSheetId="17">#REF!</definedName>
    <definedName name="Servente" localSheetId="3">#REF!</definedName>
    <definedName name="Servente" localSheetId="7">#REF!</definedName>
    <definedName name="Servente" localSheetId="14">#REF!</definedName>
    <definedName name="Servente" localSheetId="1">#REF!</definedName>
    <definedName name="Servente" localSheetId="5">#REF!</definedName>
    <definedName name="Servente" localSheetId="4">#REF!</definedName>
    <definedName name="Servente" localSheetId="13">#REF!</definedName>
    <definedName name="Servente">#REF!</definedName>
    <definedName name="Serviços" localSheetId="17">[13]Solum!$A$3:$AD$2430</definedName>
    <definedName name="Serviços" localSheetId="7">[13]Solum!$A$3:$AD$2430</definedName>
    <definedName name="Serviços" localSheetId="5">[13]Solum!$A$3:$AD$2430</definedName>
    <definedName name="Serviços" localSheetId="4">[13]Solum!$A$3:$AD$2430</definedName>
    <definedName name="Serviços" localSheetId="13">[13]Solum!$A$3:$AD$2430</definedName>
    <definedName name="Serviços">[14]Solum!$A$3:$AD$2430</definedName>
    <definedName name="Serviços_1" localSheetId="15">#REF!</definedName>
    <definedName name="Serviços_1" localSheetId="17">#REF!</definedName>
    <definedName name="Serviços_1" localSheetId="7">#REF!</definedName>
    <definedName name="Serviços_1" localSheetId="5">#REF!</definedName>
    <definedName name="Serviços_1" localSheetId="4">#REF!</definedName>
    <definedName name="Serviços_1" localSheetId="13">#REF!</definedName>
    <definedName name="Serviços_1">[15]Serviços!$A$3:$AE$2694</definedName>
    <definedName name="Serviços_10" localSheetId="15">#REF!</definedName>
    <definedName name="Serviços_10" localSheetId="17">#REF!</definedName>
    <definedName name="Serviços_10" localSheetId="7">#REF!</definedName>
    <definedName name="Serviços_10" localSheetId="5">#REF!</definedName>
    <definedName name="Serviços_10" localSheetId="4">#REF!</definedName>
    <definedName name="Serviços_10" localSheetId="13">#REF!</definedName>
    <definedName name="Serviços_10">[15]Serviços!$A$3:$AE$2694</definedName>
    <definedName name="Serviços_11" localSheetId="15">#REF!</definedName>
    <definedName name="Serviços_11" localSheetId="17">#REF!</definedName>
    <definedName name="Serviços_11" localSheetId="7">#REF!</definedName>
    <definedName name="Serviços_11" localSheetId="5">#REF!</definedName>
    <definedName name="Serviços_11" localSheetId="4">#REF!</definedName>
    <definedName name="Serviços_11" localSheetId="13">#REF!</definedName>
    <definedName name="Serviços_11">[15]Serviços!$A$3:$AE$2694</definedName>
    <definedName name="Serviços_12" localSheetId="15">#REF!</definedName>
    <definedName name="Serviços_12" localSheetId="17">#REF!</definedName>
    <definedName name="Serviços_12" localSheetId="7">#REF!</definedName>
    <definedName name="Serviços_12" localSheetId="5">#REF!</definedName>
    <definedName name="Serviços_12" localSheetId="4">#REF!</definedName>
    <definedName name="Serviços_12" localSheetId="13">#REF!</definedName>
    <definedName name="Serviços_12">[15]Serviços!$A$3:$AE$2694</definedName>
    <definedName name="Serviços_2" localSheetId="15">#REF!</definedName>
    <definedName name="Serviços_2" localSheetId="17">#REF!</definedName>
    <definedName name="Serviços_2" localSheetId="7">#REF!</definedName>
    <definedName name="Serviços_2" localSheetId="5">#REF!</definedName>
    <definedName name="Serviços_2" localSheetId="4">#REF!</definedName>
    <definedName name="Serviços_2" localSheetId="13">#REF!</definedName>
    <definedName name="Serviços_2">[15]Serviços!$A$3:$AE$2694</definedName>
    <definedName name="Serviços_3" localSheetId="15">#REF!</definedName>
    <definedName name="Serviços_3" localSheetId="17">#REF!</definedName>
    <definedName name="Serviços_3" localSheetId="7">#REF!</definedName>
    <definedName name="Serviços_3" localSheetId="5">#REF!</definedName>
    <definedName name="Serviços_3" localSheetId="4">#REF!</definedName>
    <definedName name="Serviços_3" localSheetId="13">#REF!</definedName>
    <definedName name="Serviços_3">[15]Serviços!$A$3:$AE$2694</definedName>
    <definedName name="Serviços_4" localSheetId="15">#REF!</definedName>
    <definedName name="Serviços_4" localSheetId="17">#REF!</definedName>
    <definedName name="Serviços_4" localSheetId="7">#REF!</definedName>
    <definedName name="Serviços_4" localSheetId="5">#REF!</definedName>
    <definedName name="Serviços_4" localSheetId="4">#REF!</definedName>
    <definedName name="Serviços_4" localSheetId="13">#REF!</definedName>
    <definedName name="Serviços_4">[15]Serviços!$A$3:$AE$2694</definedName>
    <definedName name="Serviços_5" localSheetId="15">#REF!</definedName>
    <definedName name="Serviços_5" localSheetId="17">#REF!</definedName>
    <definedName name="Serviços_5" localSheetId="7">#REF!</definedName>
    <definedName name="Serviços_5" localSheetId="5">#REF!</definedName>
    <definedName name="Serviços_5" localSheetId="4">#REF!</definedName>
    <definedName name="Serviços_5" localSheetId="13">#REF!</definedName>
    <definedName name="Serviços_5">[15]Serviços!$A$3:$AE$2694</definedName>
    <definedName name="Serviços_6" localSheetId="15">#REF!</definedName>
    <definedName name="Serviços_6" localSheetId="17">#REF!</definedName>
    <definedName name="Serviços_6" localSheetId="7">#REF!</definedName>
    <definedName name="Serviços_6" localSheetId="5">#REF!</definedName>
    <definedName name="Serviços_6" localSheetId="4">#REF!</definedName>
    <definedName name="Serviços_6" localSheetId="13">#REF!</definedName>
    <definedName name="Serviços_6">[15]Serviços!$A$3:$AE$2694</definedName>
    <definedName name="Serviços_7" localSheetId="15">#REF!</definedName>
    <definedName name="Serviços_7" localSheetId="17">#REF!</definedName>
    <definedName name="Serviços_7" localSheetId="7">#REF!</definedName>
    <definedName name="Serviços_7" localSheetId="5">#REF!</definedName>
    <definedName name="Serviços_7" localSheetId="4">#REF!</definedName>
    <definedName name="Serviços_7" localSheetId="13">#REF!</definedName>
    <definedName name="Serviços_7">[15]Serviços!$A$3:$AE$2694</definedName>
    <definedName name="Serviços_8" localSheetId="15">#REF!</definedName>
    <definedName name="Serviços_8" localSheetId="17">#REF!</definedName>
    <definedName name="Serviços_8" localSheetId="7">#REF!</definedName>
    <definedName name="Serviços_8" localSheetId="5">#REF!</definedName>
    <definedName name="Serviços_8" localSheetId="4">#REF!</definedName>
    <definedName name="Serviços_8" localSheetId="13">#REF!</definedName>
    <definedName name="Serviços_8">[15]Serviços!$A$3:$AE$2694</definedName>
    <definedName name="Serviços_9" localSheetId="15">#REF!</definedName>
    <definedName name="Serviços_9" localSheetId="17">#REF!</definedName>
    <definedName name="Serviços_9" localSheetId="7">#REF!</definedName>
    <definedName name="Serviços_9" localSheetId="5">#REF!</definedName>
    <definedName name="Serviços_9" localSheetId="4">#REF!</definedName>
    <definedName name="Serviços_9" localSheetId="13">#REF!</definedName>
    <definedName name="Serviços_9">[15]Serviços!$A$3:$AE$2694</definedName>
    <definedName name="SERVIÇOS_COMPLEMENTARES" localSheetId="12">#REF!</definedName>
    <definedName name="SERVIÇOS_COMPLEMENTARES" localSheetId="15">#REF!</definedName>
    <definedName name="SERVIÇOS_COMPLEMENTARES" localSheetId="16">#REF!</definedName>
    <definedName name="SERVIÇOS_COMPLEMENTARES" localSheetId="17">#REF!</definedName>
    <definedName name="SERVIÇOS_COMPLEMENTARES" localSheetId="3">#REF!</definedName>
    <definedName name="SERVIÇOS_COMPLEMENTARES" localSheetId="7">#REF!</definedName>
    <definedName name="SERVIÇOS_COMPLEMENTARES" localSheetId="14">#REF!</definedName>
    <definedName name="SERVIÇOS_COMPLEMENTARES" localSheetId="1">#REF!</definedName>
    <definedName name="SERVIÇOS_COMPLEMENTARES" localSheetId="5">#REF!</definedName>
    <definedName name="SERVIÇOS_COMPLEMENTARES" localSheetId="4">#REF!</definedName>
    <definedName name="SERVIÇOS_COMPLEMENTARES" localSheetId="13">#REF!</definedName>
    <definedName name="SERVIÇOS_COMPLEMENTARES">#REF!</definedName>
    <definedName name="SERVIÇOS_PRELIMINARES" localSheetId="12">#REF!</definedName>
    <definedName name="SERVIÇOS_PRELIMINARES" localSheetId="15">#REF!</definedName>
    <definedName name="SERVIÇOS_PRELIMINARES" localSheetId="16">#REF!</definedName>
    <definedName name="SERVIÇOS_PRELIMINARES" localSheetId="17">#REF!</definedName>
    <definedName name="SERVIÇOS_PRELIMINARES" localSheetId="3">#REF!</definedName>
    <definedName name="SERVIÇOS_PRELIMINARES" localSheetId="7">#REF!</definedName>
    <definedName name="SERVIÇOS_PRELIMINARES" localSheetId="14">#REF!</definedName>
    <definedName name="SERVIÇOS_PRELIMINARES" localSheetId="1">#REF!</definedName>
    <definedName name="SERVIÇOS_PRELIMINARES" localSheetId="5">#REF!</definedName>
    <definedName name="SERVIÇOS_PRELIMINARES" localSheetId="4">#REF!</definedName>
    <definedName name="SERVIÇOS_PRELIMINARES" localSheetId="13">#REF!</definedName>
    <definedName name="SERVIÇOS_PRELIMINARES">#REF!</definedName>
    <definedName name="SHO" localSheetId="12">#REF!</definedName>
    <definedName name="SHO" localSheetId="16">#REF!</definedName>
    <definedName name="SHO" localSheetId="17">#REF!</definedName>
    <definedName name="SHO" localSheetId="3">#REF!</definedName>
    <definedName name="SHO" localSheetId="7">#REF!</definedName>
    <definedName name="SHO" localSheetId="14">#REF!</definedName>
    <definedName name="SHO" localSheetId="1">#REF!</definedName>
    <definedName name="SHO" localSheetId="5">#REF!</definedName>
    <definedName name="SHO" localSheetId="4">#REF!</definedName>
    <definedName name="SHO" localSheetId="13">#REF!</definedName>
    <definedName name="SHO">#REF!</definedName>
    <definedName name="t3t34t" localSheetId="12">#REF!</definedName>
    <definedName name="t3t34t" localSheetId="3">#REF!</definedName>
    <definedName name="t3t34t" localSheetId="7">#REF!</definedName>
    <definedName name="t3t34t" localSheetId="1">#REF!</definedName>
    <definedName name="t3t34t" localSheetId="13">#REF!</definedName>
    <definedName name="t3t34t">#REF!</definedName>
    <definedName name="TABEMOP">[16]TABEMOP!$A$4:$C$8320</definedName>
    <definedName name="TERRAPLENAGEM" localSheetId="12">#REF!</definedName>
    <definedName name="TERRAPLENAGEM" localSheetId="15">#REF!</definedName>
    <definedName name="TERRAPLENAGEM" localSheetId="16">#REF!</definedName>
    <definedName name="TERRAPLENAGEM" localSheetId="17">#REF!</definedName>
    <definedName name="TERRAPLENAGEM" localSheetId="3">#REF!</definedName>
    <definedName name="TERRAPLENAGEM" localSheetId="7">#REF!</definedName>
    <definedName name="TERRAPLENAGEM" localSheetId="14">#REF!</definedName>
    <definedName name="TERRAPLENAGEM" localSheetId="1">#REF!</definedName>
    <definedName name="TERRAPLENAGEM" localSheetId="5">#REF!</definedName>
    <definedName name="TERRAPLENAGEM" localSheetId="4">#REF!</definedName>
    <definedName name="TERRAPLENAGEM" localSheetId="13">#REF!</definedName>
    <definedName name="TERRAPLENAGEM">#REF!</definedName>
    <definedName name="TG" localSheetId="12">#REF!</definedName>
    <definedName name="TG" localSheetId="16">#REF!</definedName>
    <definedName name="TG" localSheetId="17">#REF!</definedName>
    <definedName name="TG" localSheetId="3">#REF!</definedName>
    <definedName name="TG" localSheetId="7">#REF!</definedName>
    <definedName name="TG" localSheetId="14">#REF!</definedName>
    <definedName name="TG" localSheetId="1">#REF!</definedName>
    <definedName name="TG" localSheetId="5">#REF!</definedName>
    <definedName name="TG" localSheetId="4">#REF!</definedName>
    <definedName name="TG" localSheetId="13">#REF!</definedName>
    <definedName name="TG">#REF!</definedName>
    <definedName name="tgr" localSheetId="12">#REF!</definedName>
    <definedName name="tgr" localSheetId="16">#REF!</definedName>
    <definedName name="tgr" localSheetId="17">#REF!</definedName>
    <definedName name="tgr" localSheetId="3">#REF!</definedName>
    <definedName name="tgr" localSheetId="7">#REF!</definedName>
    <definedName name="tgr" localSheetId="14">#REF!</definedName>
    <definedName name="tgr" localSheetId="1">#REF!</definedName>
    <definedName name="tgr" localSheetId="5">#REF!</definedName>
    <definedName name="tgr" localSheetId="4">#REF!</definedName>
    <definedName name="tgr" localSheetId="13">#REF!</definedName>
    <definedName name="tgr">#REF!</definedName>
    <definedName name="TITULOS" localSheetId="12">#REF!</definedName>
    <definedName name="TITULOS" localSheetId="15">#REF!</definedName>
    <definedName name="TITULOS" localSheetId="16">#REF!</definedName>
    <definedName name="TITULOS" localSheetId="17">#REF!</definedName>
    <definedName name="TITULOS" localSheetId="3">#REF!</definedName>
    <definedName name="TITULOS" localSheetId="7">#REF!</definedName>
    <definedName name="TITULOS" localSheetId="14">#REF!</definedName>
    <definedName name="TITULOS" localSheetId="1">#REF!</definedName>
    <definedName name="TITULOS" localSheetId="5">#REF!</definedName>
    <definedName name="TITULOS" localSheetId="4">#REF!</definedName>
    <definedName name="TITULOS" localSheetId="13">#REF!</definedName>
    <definedName name="TITULOS">#REF!</definedName>
    <definedName name="_xlnm.Print_Titles" localSheetId="8">'1.0 - Mão de Obra Direta (MO)'!#REF!</definedName>
    <definedName name="_xlnm.Print_Titles" localSheetId="9">'2.0 - Custos Dependentes (MO)'!#REF!</definedName>
    <definedName name="_xlnm.Print_Titles" localSheetId="10">'3.0 - Custos Dependentes (Km)'!#REF!</definedName>
    <definedName name="_xlnm.Print_Titles" localSheetId="11">'4.0 - Custos Fixos'!#REF!</definedName>
    <definedName name="_xlnm.Print_Titles" localSheetId="12">'5.0 - Custos Destinação'!#REF!</definedName>
    <definedName name="_xlnm.Print_Titles" localSheetId="6">'Dados Gerais RSS'!$1:$1</definedName>
    <definedName name="_xlnm.Print_Titles" localSheetId="14">'MO - ROÇADA'!$1:$2</definedName>
    <definedName name="TOTAL_GERAL_DA_OBRA" localSheetId="15">#REF!</definedName>
    <definedName name="TOTAL_GERAL_DA_OBRA" localSheetId="16">#REF!</definedName>
    <definedName name="TOTAL_GERAL_DA_OBRA" localSheetId="17">#REF!</definedName>
    <definedName name="TOTAL_GERAL_DA_OBRA" localSheetId="7">#REF!</definedName>
    <definedName name="TOTAL_GERAL_DA_OBRA" localSheetId="5">#REF!</definedName>
    <definedName name="TOTAL_GERAL_DA_OBRA" localSheetId="4">#REF!</definedName>
    <definedName name="TOTAL_GERAL_DA_OBRA" localSheetId="13">#REF!</definedName>
    <definedName name="TOTAL_GERAL_DA_OBRA">'[3]Tab. Procv 1'!$D$495</definedName>
    <definedName name="TOTAL_GERAL_DO_SUBTÍTULO_A" localSheetId="12">'[3]Tab. Procv 1'!#REF!</definedName>
    <definedName name="TOTAL_GERAL_DO_SUBTÍTULO_A" localSheetId="15">#REF!</definedName>
    <definedName name="TOTAL_GERAL_DO_SUBTÍTULO_A" localSheetId="16">#REF!</definedName>
    <definedName name="TOTAL_GERAL_DO_SUBTÍTULO_A" localSheetId="17">#REF!</definedName>
    <definedName name="TOTAL_GERAL_DO_SUBTÍTULO_A" localSheetId="3">'[3]Tab. Procv 1'!#REF!</definedName>
    <definedName name="TOTAL_GERAL_DO_SUBTÍTULO_A" localSheetId="7">#REF!</definedName>
    <definedName name="TOTAL_GERAL_DO_SUBTÍTULO_A" localSheetId="14">'[3]Tab. Procv 1'!#REF!</definedName>
    <definedName name="TOTAL_GERAL_DO_SUBTÍTULO_A" localSheetId="1">'[3]Tab. Procv 1'!#REF!</definedName>
    <definedName name="TOTAL_GERAL_DO_SUBTÍTULO_A" localSheetId="5">#REF!</definedName>
    <definedName name="TOTAL_GERAL_DO_SUBTÍTULO_A" localSheetId="4">#REF!</definedName>
    <definedName name="TOTAL_GERAL_DO_SUBTÍTULO_A" localSheetId="13">#REF!</definedName>
    <definedName name="TOTAL_GERAL_DO_SUBTÍTULO_A">'[3]Tab. Procv 1'!#REF!</definedName>
    <definedName name="tr" localSheetId="12">#REF!</definedName>
    <definedName name="tr" localSheetId="16">#REF!</definedName>
    <definedName name="tr" localSheetId="17">#REF!</definedName>
    <definedName name="tr" localSheetId="3">#REF!</definedName>
    <definedName name="tr" localSheetId="7">#REF!</definedName>
    <definedName name="tr" localSheetId="14">#REF!</definedName>
    <definedName name="tr" localSheetId="1">#REF!</definedName>
    <definedName name="tr" localSheetId="5">#REF!</definedName>
    <definedName name="tr" localSheetId="4">#REF!</definedName>
    <definedName name="tr" localSheetId="13">#REF!</definedName>
    <definedName name="tr">#REF!</definedName>
    <definedName name="trhwt" localSheetId="12">#REF!</definedName>
    <definedName name="trhwt" localSheetId="16">#REF!</definedName>
    <definedName name="trhwt" localSheetId="17">#REF!</definedName>
    <definedName name="trhwt" localSheetId="3">#REF!</definedName>
    <definedName name="trhwt" localSheetId="7">#REF!</definedName>
    <definedName name="trhwt" localSheetId="14">#REF!</definedName>
    <definedName name="trhwt" localSheetId="1">#REF!</definedName>
    <definedName name="trhwt" localSheetId="5">#REF!</definedName>
    <definedName name="trhwt" localSheetId="4">#REF!</definedName>
    <definedName name="trhwt" localSheetId="13">#REF!</definedName>
    <definedName name="trhwt">#REF!</definedName>
    <definedName name="tribobó" localSheetId="12">#REF!</definedName>
    <definedName name="tribobó" localSheetId="15">#REF!</definedName>
    <definedName name="tribobó" localSheetId="16">#REF!</definedName>
    <definedName name="tribobó" localSheetId="17">#REF!</definedName>
    <definedName name="tribobó" localSheetId="3">#REF!</definedName>
    <definedName name="tribobó" localSheetId="7">#REF!</definedName>
    <definedName name="tribobó" localSheetId="14">#REF!</definedName>
    <definedName name="tribobó" localSheetId="1">#REF!</definedName>
    <definedName name="tribobó" localSheetId="5">#REF!</definedName>
    <definedName name="tribobó" localSheetId="4">#REF!</definedName>
    <definedName name="tribobó" localSheetId="13">#REF!</definedName>
    <definedName name="tribobó">#REF!</definedName>
    <definedName name="trindade" localSheetId="12">#REF!</definedName>
    <definedName name="trindade" localSheetId="15">#REF!</definedName>
    <definedName name="trindade" localSheetId="16">#REF!</definedName>
    <definedName name="trindade" localSheetId="17">#REF!</definedName>
    <definedName name="trindade" localSheetId="3">#REF!</definedName>
    <definedName name="trindade" localSheetId="7">#REF!</definedName>
    <definedName name="trindade" localSheetId="14">#REF!</definedName>
    <definedName name="trindade" localSheetId="1">#REF!</definedName>
    <definedName name="trindade" localSheetId="5">#REF!</definedName>
    <definedName name="trindade" localSheetId="4">#REF!</definedName>
    <definedName name="trindade" localSheetId="13">#REF!</definedName>
    <definedName name="trindade">#REF!</definedName>
    <definedName name="TRTR" localSheetId="12">#REF!</definedName>
    <definedName name="TRTR" localSheetId="16">#REF!</definedName>
    <definedName name="TRTR" localSheetId="17">#REF!</definedName>
    <definedName name="TRTR" localSheetId="3">#REF!</definedName>
    <definedName name="TRTR" localSheetId="7">#REF!</definedName>
    <definedName name="TRTR" localSheetId="14">#REF!</definedName>
    <definedName name="TRTR" localSheetId="1">#REF!</definedName>
    <definedName name="TRTR" localSheetId="5">#REF!</definedName>
    <definedName name="TRTR" localSheetId="4">#REF!</definedName>
    <definedName name="TRTR" localSheetId="13">#REF!</definedName>
    <definedName name="TRTR">#REF!</definedName>
    <definedName name="tshrshrh" localSheetId="12">#REF!</definedName>
    <definedName name="tshrshrh" localSheetId="16">#REF!</definedName>
    <definedName name="tshrshrh" localSheetId="17">#REF!</definedName>
    <definedName name="tshrshrh" localSheetId="3">#REF!</definedName>
    <definedName name="tshrshrh" localSheetId="7">#REF!</definedName>
    <definedName name="tshrshrh" localSheetId="14">#REF!</definedName>
    <definedName name="tshrshrh" localSheetId="1">#REF!</definedName>
    <definedName name="tshrshrh" localSheetId="5">#REF!</definedName>
    <definedName name="tshrshrh" localSheetId="4">#REF!</definedName>
    <definedName name="tshrshrh" localSheetId="13">#REF!</definedName>
    <definedName name="tshrshrh">#REF!</definedName>
    <definedName name="twet" localSheetId="12">'[2]Memo RERA'!#REF!</definedName>
    <definedName name="twet" localSheetId="16">'[2]Memo RERA'!#REF!</definedName>
    <definedName name="twet" localSheetId="17">'[2]Memo RERA'!#REF!</definedName>
    <definedName name="twet" localSheetId="3">'[2]Memo RERA'!#REF!</definedName>
    <definedName name="twet" localSheetId="7">'[2]Memo RERA'!#REF!</definedName>
    <definedName name="twet" localSheetId="1">'[2]Memo RERA'!#REF!</definedName>
    <definedName name="twet" localSheetId="5">'[2]Memo RERA'!#REF!</definedName>
    <definedName name="twet" localSheetId="4">'[2]Memo RERA'!#REF!</definedName>
    <definedName name="twet" localSheetId="13">'[2]Memo RERA'!#REF!</definedName>
    <definedName name="twet">'[2]Memo RERA'!#REF!</definedName>
    <definedName name="ty5yryh" localSheetId="12">[1]Plan1!#REF!</definedName>
    <definedName name="ty5yryh" localSheetId="17">[1]Plan1!#REF!</definedName>
    <definedName name="ty5yryh" localSheetId="3">[1]Plan1!#REF!</definedName>
    <definedName name="ty5yryh" localSheetId="7">[1]Plan1!#REF!</definedName>
    <definedName name="ty5yryh" localSheetId="1">[1]Plan1!#REF!</definedName>
    <definedName name="ty5yryh" localSheetId="5">[1]Plan1!#REF!</definedName>
    <definedName name="ty5yryh" localSheetId="4">[1]Plan1!#REF!</definedName>
    <definedName name="ty5yryh" localSheetId="13">[1]Plan1!#REF!</definedName>
    <definedName name="ty5yryh">[1]Plan1!#REF!</definedName>
    <definedName name="TYE56UE5" localSheetId="12">#REF!</definedName>
    <definedName name="TYE56UE5" localSheetId="3">#REF!</definedName>
    <definedName name="TYE56UE5" localSheetId="7">#REF!</definedName>
    <definedName name="TYE56UE5" localSheetId="1">#REF!</definedName>
    <definedName name="TYE56UE5" localSheetId="13">#REF!</definedName>
    <definedName name="TYE56UE5">#REF!</definedName>
    <definedName name="tyewr" localSheetId="12">#REF!</definedName>
    <definedName name="tyewr" localSheetId="16">#REF!</definedName>
    <definedName name="tyewr" localSheetId="17">#REF!</definedName>
    <definedName name="tyewr" localSheetId="3">#REF!</definedName>
    <definedName name="tyewr" localSheetId="7">#REF!</definedName>
    <definedName name="tyewr" localSheetId="14">#REF!</definedName>
    <definedName name="tyewr" localSheetId="1">#REF!</definedName>
    <definedName name="tyewr" localSheetId="5">#REF!</definedName>
    <definedName name="tyewr" localSheetId="4">#REF!</definedName>
    <definedName name="tyewr" localSheetId="13">#REF!</definedName>
    <definedName name="tyewr">#REF!</definedName>
    <definedName name="tyrthyhyrhyh" localSheetId="12">[1]Plan1!#REF!</definedName>
    <definedName name="tyrthyhyrhyh" localSheetId="17">[1]Plan1!#REF!</definedName>
    <definedName name="tyrthyhyrhyh" localSheetId="3">[1]Plan1!#REF!</definedName>
    <definedName name="tyrthyhyrhyh" localSheetId="7">[1]Plan1!#REF!</definedName>
    <definedName name="tyrthyhyrhyh" localSheetId="1">[1]Plan1!#REF!</definedName>
    <definedName name="tyrthyhyrhyh" localSheetId="4">[1]Plan1!#REF!</definedName>
    <definedName name="tyrthyhyrhyh" localSheetId="13">[1]Plan1!#REF!</definedName>
    <definedName name="tyrthyhyrhyh">[1]Plan1!#REF!</definedName>
    <definedName name="tytyehjet" localSheetId="12">#REF!</definedName>
    <definedName name="tytyehjet" localSheetId="16">#REF!</definedName>
    <definedName name="tytyehjet" localSheetId="17">#REF!</definedName>
    <definedName name="tytyehjet" localSheetId="3">#REF!</definedName>
    <definedName name="tytyehjet" localSheetId="7">#REF!</definedName>
    <definedName name="tytyehjet" localSheetId="14">#REF!</definedName>
    <definedName name="tytyehjet" localSheetId="1">#REF!</definedName>
    <definedName name="tytyehjet" localSheetId="5">#REF!</definedName>
    <definedName name="tytyehjet" localSheetId="4">#REF!</definedName>
    <definedName name="tytyehjet" localSheetId="13">#REF!</definedName>
    <definedName name="tytyehjet">#REF!</definedName>
    <definedName name="u74u4u" localSheetId="12">#REF!</definedName>
    <definedName name="u74u4u" localSheetId="16">#REF!</definedName>
    <definedName name="u74u4u" localSheetId="17">#REF!</definedName>
    <definedName name="u74u4u" localSheetId="3">#REF!</definedName>
    <definedName name="u74u4u" localSheetId="7">#REF!</definedName>
    <definedName name="u74u4u" localSheetId="14">#REF!</definedName>
    <definedName name="u74u4u" localSheetId="1">#REF!</definedName>
    <definedName name="u74u4u" localSheetId="5">#REF!</definedName>
    <definedName name="u74u4u" localSheetId="4">#REF!</definedName>
    <definedName name="u74u4u" localSheetId="13">#REF!</definedName>
    <definedName name="u74u4u">#REF!</definedName>
    <definedName name="ue" localSheetId="12">'[2]Memo RERA'!#REF!</definedName>
    <definedName name="ue" localSheetId="16">'[2]Memo RERA'!#REF!</definedName>
    <definedName name="ue" localSheetId="17">'[2]Memo RERA'!#REF!</definedName>
    <definedName name="ue" localSheetId="3">'[2]Memo RERA'!#REF!</definedName>
    <definedName name="ue" localSheetId="7">'[2]Memo RERA'!#REF!</definedName>
    <definedName name="ue" localSheetId="1">'[2]Memo RERA'!#REF!</definedName>
    <definedName name="ue" localSheetId="5">'[2]Memo RERA'!#REF!</definedName>
    <definedName name="ue" localSheetId="4">'[2]Memo RERA'!#REF!</definedName>
    <definedName name="ue" localSheetId="13">'[2]Memo RERA'!#REF!</definedName>
    <definedName name="ue">'[2]Memo RERA'!#REF!</definedName>
    <definedName name="usina" localSheetId="12">#REF!</definedName>
    <definedName name="usina" localSheetId="15">#REF!</definedName>
    <definedName name="usina" localSheetId="16">#REF!</definedName>
    <definedName name="usina" localSheetId="17">#REF!</definedName>
    <definedName name="usina" localSheetId="3">#REF!</definedName>
    <definedName name="usina" localSheetId="7">#REF!</definedName>
    <definedName name="usina" localSheetId="14">#REF!</definedName>
    <definedName name="usina" localSheetId="1">#REF!</definedName>
    <definedName name="usina" localSheetId="5">#REF!</definedName>
    <definedName name="usina" localSheetId="4">#REF!</definedName>
    <definedName name="usina" localSheetId="13">#REF!</definedName>
    <definedName name="usina">#REF!</definedName>
    <definedName name="vfds" localSheetId="12">#REF!</definedName>
    <definedName name="vfds" localSheetId="16">#REF!</definedName>
    <definedName name="vfds" localSheetId="17">#REF!</definedName>
    <definedName name="vfds" localSheetId="3">#REF!</definedName>
    <definedName name="vfds" localSheetId="7">#REF!</definedName>
    <definedName name="vfds" localSheetId="14">#REF!</definedName>
    <definedName name="vfds" localSheetId="1">#REF!</definedName>
    <definedName name="vfds" localSheetId="5">#REF!</definedName>
    <definedName name="vfds" localSheetId="4">#REF!</definedName>
    <definedName name="vfds" localSheetId="13">#REF!</definedName>
    <definedName name="vfds">#REF!</definedName>
    <definedName name="vfergqerg" localSheetId="12">#REF!</definedName>
    <definedName name="vfergqerg" localSheetId="16">#REF!</definedName>
    <definedName name="vfergqerg" localSheetId="17">#REF!</definedName>
    <definedName name="vfergqerg" localSheetId="3">#REF!</definedName>
    <definedName name="vfergqerg" localSheetId="7">#REF!</definedName>
    <definedName name="vfergqerg" localSheetId="14">#REF!</definedName>
    <definedName name="vfergqerg" localSheetId="1">#REF!</definedName>
    <definedName name="vfergqerg" localSheetId="5">#REF!</definedName>
    <definedName name="vfergqerg" localSheetId="4">#REF!</definedName>
    <definedName name="vfergqerg" localSheetId="13">#REF!</definedName>
    <definedName name="vfergqerg">#REF!</definedName>
    <definedName name="vfzdgg" localSheetId="12">[1]Plan1!#REF!</definedName>
    <definedName name="vfzdgg" localSheetId="3">[1]Plan1!#REF!</definedName>
    <definedName name="vfzdgg" localSheetId="1">[1]Plan1!#REF!</definedName>
    <definedName name="vfzdgg">[1]Plan1!#REF!</definedName>
    <definedName name="VGADFG" localSheetId="12">#REF!</definedName>
    <definedName name="VGADFG" localSheetId="16">#REF!</definedName>
    <definedName name="VGADFG" localSheetId="17">#REF!</definedName>
    <definedName name="VGADFG" localSheetId="3">#REF!</definedName>
    <definedName name="VGADFG" localSheetId="7">#REF!</definedName>
    <definedName name="VGADFG" localSheetId="14">#REF!</definedName>
    <definedName name="VGADFG" localSheetId="1">#REF!</definedName>
    <definedName name="VGADFG" localSheetId="5">#REF!</definedName>
    <definedName name="VGADFG" localSheetId="4">#REF!</definedName>
    <definedName name="VGADFG" localSheetId="13">#REF!</definedName>
    <definedName name="VGADFG">#REF!</definedName>
    <definedName name="VHJMHFMF" localSheetId="12">[1]Plan1!#REF!</definedName>
    <definedName name="VHJMHFMF" localSheetId="16">[1]Plan1!#REF!</definedName>
    <definedName name="VHJMHFMF" localSheetId="17">[1]Plan1!#REF!</definedName>
    <definedName name="VHJMHFMF" localSheetId="3">[1]Plan1!#REF!</definedName>
    <definedName name="VHJMHFMF" localSheetId="7">[1]Plan1!#REF!</definedName>
    <definedName name="VHJMHFMF" localSheetId="1">[1]Plan1!#REF!</definedName>
    <definedName name="VHJMHFMF" localSheetId="5">[1]Plan1!#REF!</definedName>
    <definedName name="VHJMHFMF" localSheetId="4">[1]Plan1!#REF!</definedName>
    <definedName name="VHJMHFMF" localSheetId="13">[1]Plan1!#REF!</definedName>
    <definedName name="VHJMHFMF">[1]Plan1!#REF!</definedName>
    <definedName name="volumedebrita" localSheetId="12">#REF!</definedName>
    <definedName name="volumedebrita" localSheetId="15">#REF!</definedName>
    <definedName name="volumedebrita" localSheetId="16">#REF!</definedName>
    <definedName name="volumedebrita" localSheetId="17">#REF!</definedName>
    <definedName name="volumedebrita" localSheetId="3">#REF!</definedName>
    <definedName name="volumedebrita" localSheetId="7">#REF!</definedName>
    <definedName name="volumedebrita" localSheetId="14">#REF!</definedName>
    <definedName name="volumedebrita" localSheetId="1">#REF!</definedName>
    <definedName name="volumedebrita" localSheetId="5">#REF!</definedName>
    <definedName name="volumedebrita" localSheetId="4">#REF!</definedName>
    <definedName name="volumedebrita" localSheetId="13">#REF!</definedName>
    <definedName name="volumedebrita">#REF!</definedName>
    <definedName name="volumedecorte" localSheetId="12">#REF!</definedName>
    <definedName name="volumedecorte" localSheetId="15">#REF!</definedName>
    <definedName name="volumedecorte" localSheetId="16">#REF!</definedName>
    <definedName name="volumedecorte" localSheetId="17">#REF!</definedName>
    <definedName name="volumedecorte" localSheetId="3">#REF!</definedName>
    <definedName name="volumedecorte" localSheetId="7">#REF!</definedName>
    <definedName name="volumedecorte" localSheetId="14">#REF!</definedName>
    <definedName name="volumedecorte" localSheetId="1">#REF!</definedName>
    <definedName name="volumedecorte" localSheetId="5">#REF!</definedName>
    <definedName name="volumedecorte" localSheetId="4">#REF!</definedName>
    <definedName name="volumedecorte" localSheetId="13">#REF!</definedName>
    <definedName name="volumedecorte">#REF!</definedName>
    <definedName name="volumedepv" localSheetId="12">#REF!</definedName>
    <definedName name="volumedepv" localSheetId="15">#REF!</definedName>
    <definedName name="volumedepv" localSheetId="16">#REF!</definedName>
    <definedName name="volumedepv" localSheetId="17">#REF!</definedName>
    <definedName name="volumedepv" localSheetId="3">#REF!</definedName>
    <definedName name="volumedepv" localSheetId="7">#REF!</definedName>
    <definedName name="volumedepv" localSheetId="14">#REF!</definedName>
    <definedName name="volumedepv" localSheetId="1">#REF!</definedName>
    <definedName name="volumedepv" localSheetId="5">#REF!</definedName>
    <definedName name="volumedepv" localSheetId="4">#REF!</definedName>
    <definedName name="volumedepv" localSheetId="13">#REF!</definedName>
    <definedName name="volumedepv">#REF!</definedName>
    <definedName name="VSFDXGSFDG" localSheetId="12">#REF!</definedName>
    <definedName name="VSFDXGSFDG" localSheetId="16">#REF!</definedName>
    <definedName name="VSFDXGSFDG" localSheetId="17">#REF!</definedName>
    <definedName name="VSFDXGSFDG" localSheetId="3">#REF!</definedName>
    <definedName name="VSFDXGSFDG" localSheetId="7">#REF!</definedName>
    <definedName name="VSFDXGSFDG" localSheetId="14">#REF!</definedName>
    <definedName name="VSFDXGSFDG" localSheetId="1">#REF!</definedName>
    <definedName name="VSFDXGSFDG" localSheetId="5">#REF!</definedName>
    <definedName name="VSFDXGSFDG" localSheetId="4">#REF!</definedName>
    <definedName name="VSFDXGSFDG" localSheetId="13">#REF!</definedName>
    <definedName name="VSFDXGSFDG">#REF!</definedName>
    <definedName name="VZDV" localSheetId="12">#REF!</definedName>
    <definedName name="VZDV" localSheetId="16">#REF!</definedName>
    <definedName name="VZDV" localSheetId="17">#REF!</definedName>
    <definedName name="VZDV" localSheetId="3">#REF!</definedName>
    <definedName name="VZDV" localSheetId="7">#REF!</definedName>
    <definedName name="VZDV" localSheetId="14">#REF!</definedName>
    <definedName name="VZDV" localSheetId="1">#REF!</definedName>
    <definedName name="VZDV" localSheetId="5">#REF!</definedName>
    <definedName name="VZDV" localSheetId="4">#REF!</definedName>
    <definedName name="VZDV" localSheetId="13">#REF!</definedName>
    <definedName name="VZDV">#REF!</definedName>
    <definedName name="VZFB" localSheetId="12">[17]Plan1!#REF!</definedName>
    <definedName name="VZFB" localSheetId="16">[17]Plan1!#REF!</definedName>
    <definedName name="VZFB" localSheetId="17">[17]Plan1!#REF!</definedName>
    <definedName name="VZFB" localSheetId="3">[17]Plan1!#REF!</definedName>
    <definedName name="VZFB" localSheetId="7">[17]Plan1!#REF!</definedName>
    <definedName name="VZFB" localSheetId="1">[17]Plan1!#REF!</definedName>
    <definedName name="VZFB" localSheetId="5">[17]Plan1!#REF!</definedName>
    <definedName name="VZFB" localSheetId="4">[17]Plan1!#REF!</definedName>
    <definedName name="VZFB" localSheetId="13">[17]Plan1!#REF!</definedName>
    <definedName name="VZFB">[17]Plan1!#REF!</definedName>
    <definedName name="wef" localSheetId="12">[7]memo!#REF!</definedName>
    <definedName name="wef" localSheetId="16">[7]memo!#REF!</definedName>
    <definedName name="wef" localSheetId="17">[7]memo!#REF!</definedName>
    <definedName name="wef" localSheetId="3">[7]memo!#REF!</definedName>
    <definedName name="wef" localSheetId="7">[7]memo!#REF!</definedName>
    <definedName name="wef" localSheetId="1">[7]memo!#REF!</definedName>
    <definedName name="wef" localSheetId="5">[7]memo!#REF!</definedName>
    <definedName name="wef" localSheetId="4">[7]memo!#REF!</definedName>
    <definedName name="wef" localSheetId="13">[7]memo!#REF!</definedName>
    <definedName name="wef">[7]memo!#REF!</definedName>
    <definedName name="WETREWQT" localSheetId="12">#REF!</definedName>
    <definedName name="WETREWQT" localSheetId="16">#REF!</definedName>
    <definedName name="WETREWQT" localSheetId="17">#REF!</definedName>
    <definedName name="WETREWQT" localSheetId="3">#REF!</definedName>
    <definedName name="WETREWQT" localSheetId="7">#REF!</definedName>
    <definedName name="WETREWQT" localSheetId="14">#REF!</definedName>
    <definedName name="WETREWQT" localSheetId="1">#REF!</definedName>
    <definedName name="WETREWQT" localSheetId="5">#REF!</definedName>
    <definedName name="WETREWQT" localSheetId="4">#REF!</definedName>
    <definedName name="WETREWQT" localSheetId="13">#REF!</definedName>
    <definedName name="WETREWQT">#REF!</definedName>
    <definedName name="wfw" localSheetId="12">[18]Plan1!#REF!</definedName>
    <definedName name="wfw" localSheetId="16">[18]Plan1!#REF!</definedName>
    <definedName name="wfw" localSheetId="17">[18]Plan1!#REF!</definedName>
    <definedName name="wfw" localSheetId="3">[18]Plan1!#REF!</definedName>
    <definedName name="wfw" localSheetId="7">[18]Plan1!#REF!</definedName>
    <definedName name="wfw" localSheetId="1">[18]Plan1!#REF!</definedName>
    <definedName name="wfw" localSheetId="5">[18]Plan1!#REF!</definedName>
    <definedName name="wfw" localSheetId="4">[18]Plan1!#REF!</definedName>
    <definedName name="wfw" localSheetId="13">[18]Plan1!#REF!</definedName>
    <definedName name="wfw">[18]Plan1!#REF!</definedName>
    <definedName name="WILLY" localSheetId="12">#REF!</definedName>
    <definedName name="WILLY" localSheetId="15">#REF!</definedName>
    <definedName name="WILLY" localSheetId="16">#REF!</definedName>
    <definedName name="WILLY" localSheetId="17">#REF!</definedName>
    <definedName name="WILLY" localSheetId="3">#REF!</definedName>
    <definedName name="WILLY" localSheetId="7">#REF!</definedName>
    <definedName name="WILLY" localSheetId="14">#REF!</definedName>
    <definedName name="WILLY" localSheetId="1">#REF!</definedName>
    <definedName name="WILLY" localSheetId="5">#REF!</definedName>
    <definedName name="WILLY" localSheetId="4">#REF!</definedName>
    <definedName name="WILLY" localSheetId="13">#REF!</definedName>
    <definedName name="WILLY">#REF!</definedName>
    <definedName name="x" localSheetId="12">#REF!</definedName>
    <definedName name="x" localSheetId="15">#REF!</definedName>
    <definedName name="x" localSheetId="16">#REF!</definedName>
    <definedName name="x" localSheetId="17">#REF!</definedName>
    <definedName name="x" localSheetId="3">#REF!</definedName>
    <definedName name="x" localSheetId="7">#REF!</definedName>
    <definedName name="x" localSheetId="14">#REF!</definedName>
    <definedName name="x" localSheetId="1">#REF!</definedName>
    <definedName name="x" localSheetId="5">#REF!</definedName>
    <definedName name="x" localSheetId="4">#REF!</definedName>
    <definedName name="x" localSheetId="13">#REF!</definedName>
    <definedName name="x">#REF!</definedName>
    <definedName name="xxx" localSheetId="12">#REF!</definedName>
    <definedName name="xxx" localSheetId="15">#REF!</definedName>
    <definedName name="xxx" localSheetId="16">#REF!</definedName>
    <definedName name="xxx" localSheetId="17">#REF!</definedName>
    <definedName name="xxx" localSheetId="3">#REF!</definedName>
    <definedName name="xxx" localSheetId="7">#REF!</definedName>
    <definedName name="xxx" localSheetId="14">#REF!</definedName>
    <definedName name="xxx" localSheetId="1">#REF!</definedName>
    <definedName name="xxx" localSheetId="5">#REF!</definedName>
    <definedName name="xxx" localSheetId="4">#REF!</definedName>
    <definedName name="xxx" localSheetId="13">#REF!</definedName>
    <definedName name="xxx">#REF!</definedName>
    <definedName name="XXX010160100" localSheetId="12">#REF!</definedName>
    <definedName name="XXX010160100" localSheetId="15">#REF!</definedName>
    <definedName name="XXX010160100" localSheetId="16">#REF!</definedName>
    <definedName name="XXX010160100" localSheetId="17">#REF!</definedName>
    <definedName name="XXX010160100" localSheetId="3">#REF!</definedName>
    <definedName name="XXX010160100" localSheetId="7">#REF!</definedName>
    <definedName name="XXX010160100" localSheetId="14">#REF!</definedName>
    <definedName name="XXX010160100" localSheetId="1">#REF!</definedName>
    <definedName name="XXX010160100" localSheetId="5">#REF!</definedName>
    <definedName name="XXX010160100" localSheetId="4">#REF!</definedName>
    <definedName name="XXX010160100" localSheetId="13">#REF!</definedName>
    <definedName name="XXX010160100">#REF!</definedName>
    <definedName name="y54yqw" localSheetId="12">#REF!</definedName>
    <definedName name="y54yqw" localSheetId="16">#REF!</definedName>
    <definedName name="y54yqw" localSheetId="17">#REF!</definedName>
    <definedName name="y54yqw" localSheetId="3">#REF!</definedName>
    <definedName name="y54yqw" localSheetId="7">#REF!</definedName>
    <definedName name="y54yqw" localSheetId="14">#REF!</definedName>
    <definedName name="y54yqw" localSheetId="1">#REF!</definedName>
    <definedName name="y54yqw" localSheetId="5">#REF!</definedName>
    <definedName name="y54yqw" localSheetId="4">#REF!</definedName>
    <definedName name="y54yqw" localSheetId="13">#REF!</definedName>
    <definedName name="y54yqw">#REF!</definedName>
    <definedName name="y64yy6y3" localSheetId="12">#REF!</definedName>
    <definedName name="y64yy6y3" localSheetId="16">#REF!</definedName>
    <definedName name="y64yy6y3" localSheetId="17">#REF!</definedName>
    <definedName name="y64yy6y3" localSheetId="3">#REF!</definedName>
    <definedName name="y64yy6y3" localSheetId="7">#REF!</definedName>
    <definedName name="y64yy6y3" localSheetId="14">#REF!</definedName>
    <definedName name="y64yy6y3" localSheetId="1">#REF!</definedName>
    <definedName name="y64yy6y3" localSheetId="5">#REF!</definedName>
    <definedName name="y64yy6y3" localSheetId="4">#REF!</definedName>
    <definedName name="y64yy6y3" localSheetId="13">#REF!</definedName>
    <definedName name="y64yy6y3">#REF!</definedName>
    <definedName name="YH5EY6RSTUHSEJURE" localSheetId="12">#REF!</definedName>
    <definedName name="YH5EY6RSTUHSEJURE" localSheetId="16">#REF!</definedName>
    <definedName name="YH5EY6RSTUHSEJURE" localSheetId="17">#REF!</definedName>
    <definedName name="YH5EY6RSTUHSEJURE" localSheetId="3">#REF!</definedName>
    <definedName name="YH5EY6RSTUHSEJURE" localSheetId="7">#REF!</definedName>
    <definedName name="YH5EY6RSTUHSEJURE" localSheetId="14">#REF!</definedName>
    <definedName name="YH5EY6RSTUHSEJURE" localSheetId="1">#REF!</definedName>
    <definedName name="YH5EY6RSTUHSEJURE" localSheetId="5">#REF!</definedName>
    <definedName name="YH5EY6RSTUHSEJURE" localSheetId="4">#REF!</definedName>
    <definedName name="YH5EY6RSTUHSEJURE" localSheetId="13">#REF!</definedName>
    <definedName name="YH5EY6RSTUHSEJURE">#REF!</definedName>
    <definedName name="YHWTY" localSheetId="12">#REF!</definedName>
    <definedName name="YHWTY" localSheetId="16">#REF!</definedName>
    <definedName name="YHWTY" localSheetId="17">#REF!</definedName>
    <definedName name="YHWTY" localSheetId="3">#REF!</definedName>
    <definedName name="YHWTY" localSheetId="7">#REF!</definedName>
    <definedName name="YHWTY" localSheetId="14">#REF!</definedName>
    <definedName name="YHWTY" localSheetId="1">#REF!</definedName>
    <definedName name="YHWTY" localSheetId="5">#REF!</definedName>
    <definedName name="YHWTY" localSheetId="4">#REF!</definedName>
    <definedName name="YHWTY" localSheetId="13">#REF!</definedName>
    <definedName name="YHWTY">#REF!</definedName>
    <definedName name="zxdfsd" localSheetId="12">#REF!</definedName>
    <definedName name="zxdfsd" localSheetId="16">#REF!</definedName>
    <definedName name="zxdfsd" localSheetId="17">#REF!</definedName>
    <definedName name="zxdfsd" localSheetId="3">#REF!</definedName>
    <definedName name="zxdfsd" localSheetId="7">#REF!</definedName>
    <definedName name="zxdfsd" localSheetId="14">#REF!</definedName>
    <definedName name="zxdfsd" localSheetId="1">#REF!</definedName>
    <definedName name="zxdfsd" localSheetId="5">#REF!</definedName>
    <definedName name="zxdfsd" localSheetId="4">#REF!</definedName>
    <definedName name="zxdfsd" localSheetId="13">#REF!</definedName>
    <definedName name="zxdfsd">#REF!</definedName>
  </definedNames>
  <calcPr calcId="152511"/>
  <fileRecoveryPr autoRecover="0"/>
</workbook>
</file>

<file path=xl/calcChain.xml><?xml version="1.0" encoding="utf-8"?>
<calcChain xmlns="http://schemas.openxmlformats.org/spreadsheetml/2006/main">
  <c r="E16" i="45" l="1"/>
  <c r="D5" i="53"/>
  <c r="F5" i="53" s="1"/>
  <c r="K4" i="40"/>
  <c r="G25" i="73" l="1"/>
  <c r="E21" i="73"/>
  <c r="G21" i="73" s="1"/>
  <c r="E17" i="73"/>
  <c r="A17" i="73"/>
  <c r="E12" i="73"/>
  <c r="G12" i="73" s="1"/>
  <c r="E8" i="73"/>
  <c r="C8" i="73"/>
  <c r="A8" i="73"/>
  <c r="G17" i="73" l="1"/>
  <c r="C21" i="73" s="1"/>
  <c r="G27" i="73"/>
  <c r="G8" i="73"/>
  <c r="C12" i="73" s="1"/>
  <c r="M7" i="72" l="1"/>
  <c r="N7" i="72"/>
  <c r="K7" i="72"/>
  <c r="I7" i="72"/>
  <c r="D3" i="71"/>
  <c r="G8" i="45"/>
  <c r="G10" i="45" s="1"/>
  <c r="H9" i="45"/>
  <c r="G64" i="37"/>
  <c r="E77" i="29" l="1"/>
  <c r="C76" i="29"/>
  <c r="C75" i="29"/>
  <c r="C74" i="29"/>
  <c r="E87" i="29"/>
  <c r="E85" i="29"/>
  <c r="E74" i="29" l="1"/>
  <c r="E71" i="29" l="1"/>
  <c r="E17" i="29"/>
  <c r="E44" i="29"/>
  <c r="E41" i="29"/>
  <c r="G25" i="45" s="1"/>
  <c r="E19" i="40"/>
  <c r="G19" i="40"/>
  <c r="F19" i="40" s="1"/>
  <c r="H19" i="40"/>
  <c r="E20" i="40"/>
  <c r="G20" i="40"/>
  <c r="F20" i="40" s="1"/>
  <c r="H20" i="40"/>
  <c r="E21" i="40"/>
  <c r="G21" i="40"/>
  <c r="F21" i="40" s="1"/>
  <c r="H21" i="40"/>
  <c r="I21" i="40" s="1"/>
  <c r="E22" i="40"/>
  <c r="G22" i="40"/>
  <c r="F22" i="40" s="1"/>
  <c r="H22" i="40"/>
  <c r="E23" i="40"/>
  <c r="G23" i="40"/>
  <c r="H23" i="40"/>
  <c r="E24" i="40"/>
  <c r="F24" i="40"/>
  <c r="G24" i="40"/>
  <c r="H24" i="40"/>
  <c r="I24" i="40" s="1"/>
  <c r="E25" i="40"/>
  <c r="G25" i="40"/>
  <c r="F25" i="40" s="1"/>
  <c r="H25" i="40"/>
  <c r="E26" i="40"/>
  <c r="G26" i="40"/>
  <c r="F26" i="40" s="1"/>
  <c r="H26" i="40"/>
  <c r="E27" i="40"/>
  <c r="G27" i="40"/>
  <c r="H27" i="40"/>
  <c r="E28" i="40"/>
  <c r="G28" i="40"/>
  <c r="F28" i="40" s="1"/>
  <c r="H28" i="40"/>
  <c r="I28" i="40" s="1"/>
  <c r="E29" i="40"/>
  <c r="G29" i="40"/>
  <c r="F29" i="40" s="1"/>
  <c r="H29" i="40"/>
  <c r="I29" i="40"/>
  <c r="E30" i="40"/>
  <c r="G30" i="40"/>
  <c r="F30" i="40" s="1"/>
  <c r="H30" i="40"/>
  <c r="E31" i="40"/>
  <c r="G31" i="40"/>
  <c r="H31" i="40"/>
  <c r="E32" i="40"/>
  <c r="G32" i="40"/>
  <c r="F32" i="40" s="1"/>
  <c r="H32" i="40"/>
  <c r="E33" i="40"/>
  <c r="G33" i="40"/>
  <c r="F33" i="40" s="1"/>
  <c r="H33" i="40"/>
  <c r="I33" i="40" s="1"/>
  <c r="E34" i="40"/>
  <c r="F34" i="40"/>
  <c r="G34" i="40"/>
  <c r="H34" i="40"/>
  <c r="I34" i="40" s="1"/>
  <c r="E35" i="40"/>
  <c r="G35" i="40"/>
  <c r="H35" i="40"/>
  <c r="E36" i="40"/>
  <c r="G36" i="40"/>
  <c r="F36" i="40" s="1"/>
  <c r="H36" i="40"/>
  <c r="E37" i="40"/>
  <c r="G37" i="40"/>
  <c r="F37" i="40" s="1"/>
  <c r="H37" i="40"/>
  <c r="E38" i="40"/>
  <c r="G38" i="40"/>
  <c r="F38" i="40" s="1"/>
  <c r="H38" i="40"/>
  <c r="E39" i="40"/>
  <c r="G39" i="40"/>
  <c r="H39" i="40"/>
  <c r="E40" i="40"/>
  <c r="G40" i="40"/>
  <c r="F40" i="40" s="1"/>
  <c r="H40" i="40"/>
  <c r="I40" i="40" s="1"/>
  <c r="E41" i="40"/>
  <c r="G41" i="40"/>
  <c r="F41" i="40" s="1"/>
  <c r="H41" i="40"/>
  <c r="E42" i="40"/>
  <c r="G42" i="40"/>
  <c r="F42" i="40" s="1"/>
  <c r="H42" i="40"/>
  <c r="I42" i="40" s="1"/>
  <c r="E43" i="40"/>
  <c r="G43" i="40"/>
  <c r="H43" i="40"/>
  <c r="E44" i="40"/>
  <c r="G44" i="40"/>
  <c r="F44" i="40" s="1"/>
  <c r="H44" i="40"/>
  <c r="E45" i="40"/>
  <c r="G45" i="40"/>
  <c r="F45" i="40" s="1"/>
  <c r="H45" i="40"/>
  <c r="E46" i="40"/>
  <c r="G46" i="40"/>
  <c r="F46" i="40" s="1"/>
  <c r="H46" i="40"/>
  <c r="E47" i="40"/>
  <c r="G47" i="40"/>
  <c r="H47" i="40"/>
  <c r="E48" i="40"/>
  <c r="G48" i="40"/>
  <c r="F48" i="40" s="1"/>
  <c r="H48" i="40"/>
  <c r="E49" i="40"/>
  <c r="G49" i="40"/>
  <c r="F49" i="40" s="1"/>
  <c r="H49" i="40"/>
  <c r="I49" i="40" s="1"/>
  <c r="E50" i="40"/>
  <c r="G50" i="40"/>
  <c r="F50" i="40" s="1"/>
  <c r="H50" i="40"/>
  <c r="I50" i="40" s="1"/>
  <c r="E51" i="40"/>
  <c r="G51" i="40"/>
  <c r="H51" i="40"/>
  <c r="E52" i="40"/>
  <c r="G52" i="40"/>
  <c r="F52" i="40" s="1"/>
  <c r="H52" i="40"/>
  <c r="I52" i="40" s="1"/>
  <c r="E53" i="40"/>
  <c r="G53" i="40"/>
  <c r="F53" i="40" s="1"/>
  <c r="H53" i="40"/>
  <c r="E54" i="40"/>
  <c r="G54" i="40"/>
  <c r="F54" i="40" s="1"/>
  <c r="H54" i="40"/>
  <c r="E55" i="40"/>
  <c r="G55" i="40"/>
  <c r="H55" i="40"/>
  <c r="E56" i="40"/>
  <c r="G56" i="40"/>
  <c r="F56" i="40" s="1"/>
  <c r="H56" i="40"/>
  <c r="E57" i="40"/>
  <c r="G57" i="40"/>
  <c r="F57" i="40" s="1"/>
  <c r="H57" i="40"/>
  <c r="I57" i="40" s="1"/>
  <c r="E58" i="40"/>
  <c r="G58" i="40"/>
  <c r="F58" i="40" s="1"/>
  <c r="H58" i="40"/>
  <c r="E59" i="40"/>
  <c r="G59" i="40"/>
  <c r="H59" i="40"/>
  <c r="E60" i="40"/>
  <c r="G60" i="40"/>
  <c r="F60" i="40" s="1"/>
  <c r="H60" i="40"/>
  <c r="E61" i="40"/>
  <c r="G61" i="40"/>
  <c r="F61" i="40" s="1"/>
  <c r="H61" i="40"/>
  <c r="I61" i="40" s="1"/>
  <c r="E62" i="40"/>
  <c r="G62" i="40"/>
  <c r="F62" i="40" s="1"/>
  <c r="H62" i="40"/>
  <c r="E63" i="40"/>
  <c r="G63" i="40"/>
  <c r="H63" i="40"/>
  <c r="E64" i="40"/>
  <c r="F64" i="40"/>
  <c r="G64" i="40"/>
  <c r="H64" i="40"/>
  <c r="E65" i="40"/>
  <c r="G65" i="40"/>
  <c r="F65" i="40" s="1"/>
  <c r="H65" i="40"/>
  <c r="E66" i="40"/>
  <c r="G66" i="40"/>
  <c r="F66" i="40" s="1"/>
  <c r="H66" i="40"/>
  <c r="E67" i="40"/>
  <c r="G67" i="40"/>
  <c r="H67" i="40"/>
  <c r="E68" i="40"/>
  <c r="G68" i="40"/>
  <c r="F68" i="40" s="1"/>
  <c r="H68" i="40"/>
  <c r="I68" i="40" s="1"/>
  <c r="E69" i="40"/>
  <c r="G69" i="40"/>
  <c r="F69" i="40" s="1"/>
  <c r="H69" i="40"/>
  <c r="I69" i="40" s="1"/>
  <c r="E70" i="40"/>
  <c r="G70" i="40"/>
  <c r="F70" i="40" s="1"/>
  <c r="H70" i="40"/>
  <c r="E71" i="40"/>
  <c r="G71" i="40"/>
  <c r="H71" i="40"/>
  <c r="E72" i="40"/>
  <c r="G72" i="40"/>
  <c r="F72" i="40" s="1"/>
  <c r="H72" i="40"/>
  <c r="E73" i="40"/>
  <c r="G73" i="40"/>
  <c r="F73" i="40" s="1"/>
  <c r="H73" i="40"/>
  <c r="I73" i="40" s="1"/>
  <c r="E74" i="40"/>
  <c r="F74" i="40"/>
  <c r="G74" i="40"/>
  <c r="H74" i="40"/>
  <c r="I74" i="40" s="1"/>
  <c r="E75" i="40"/>
  <c r="G75" i="40"/>
  <c r="H75" i="40"/>
  <c r="E76" i="40"/>
  <c r="G76" i="40"/>
  <c r="F76" i="40" s="1"/>
  <c r="H76" i="40"/>
  <c r="E77" i="40"/>
  <c r="G77" i="40"/>
  <c r="F77" i="40" s="1"/>
  <c r="H77" i="40"/>
  <c r="E78" i="40"/>
  <c r="G78" i="40"/>
  <c r="F78" i="40" s="1"/>
  <c r="H78" i="40"/>
  <c r="I78" i="40" s="1"/>
  <c r="E79" i="40"/>
  <c r="G79" i="40"/>
  <c r="H79" i="40"/>
  <c r="E80" i="40"/>
  <c r="G80" i="40"/>
  <c r="F80" i="40" s="1"/>
  <c r="H80" i="40"/>
  <c r="I80" i="40" s="1"/>
  <c r="E81" i="40"/>
  <c r="G81" i="40"/>
  <c r="F81" i="40" s="1"/>
  <c r="H81" i="40"/>
  <c r="E82" i="40"/>
  <c r="F82" i="40"/>
  <c r="G82" i="40"/>
  <c r="H82" i="40"/>
  <c r="I82" i="40" s="1"/>
  <c r="E83" i="40"/>
  <c r="G83" i="40"/>
  <c r="H83" i="40"/>
  <c r="E84" i="40"/>
  <c r="G84" i="40"/>
  <c r="F84" i="40" s="1"/>
  <c r="H84" i="40"/>
  <c r="E85" i="40"/>
  <c r="G85" i="40"/>
  <c r="F85" i="40" s="1"/>
  <c r="H85" i="40"/>
  <c r="E86" i="40"/>
  <c r="G86" i="40"/>
  <c r="F86" i="40" s="1"/>
  <c r="H86" i="40"/>
  <c r="E87" i="40"/>
  <c r="G87" i="40"/>
  <c r="H87" i="40"/>
  <c r="E88" i="40"/>
  <c r="G88" i="40"/>
  <c r="F88" i="40" s="1"/>
  <c r="H88" i="40"/>
  <c r="E89" i="40"/>
  <c r="G89" i="40"/>
  <c r="F89" i="40" s="1"/>
  <c r="H89" i="40"/>
  <c r="I89" i="40" s="1"/>
  <c r="E90" i="40"/>
  <c r="F90" i="40"/>
  <c r="G90" i="40"/>
  <c r="H90" i="40"/>
  <c r="I90" i="40" s="1"/>
  <c r="E91" i="40"/>
  <c r="G91" i="40"/>
  <c r="H91" i="40"/>
  <c r="E92" i="40"/>
  <c r="G92" i="40"/>
  <c r="F92" i="40" s="1"/>
  <c r="H92" i="40"/>
  <c r="E93" i="40"/>
  <c r="G93" i="40"/>
  <c r="F93" i="40" s="1"/>
  <c r="H93" i="40"/>
  <c r="I93" i="40" s="1"/>
  <c r="E94" i="40"/>
  <c r="F94" i="40"/>
  <c r="G94" i="40"/>
  <c r="H94" i="40"/>
  <c r="E95" i="40"/>
  <c r="G95" i="40"/>
  <c r="H95" i="40"/>
  <c r="E96" i="40"/>
  <c r="G96" i="40"/>
  <c r="F96" i="40" s="1"/>
  <c r="H96" i="40"/>
  <c r="E97" i="40"/>
  <c r="G97" i="40"/>
  <c r="F97" i="40" s="1"/>
  <c r="H97" i="40"/>
  <c r="E98" i="40"/>
  <c r="G98" i="40"/>
  <c r="F98" i="40" s="1"/>
  <c r="H98" i="40"/>
  <c r="I98" i="40" s="1"/>
  <c r="E99" i="40"/>
  <c r="G99" i="40"/>
  <c r="H99" i="40"/>
  <c r="E100" i="40"/>
  <c r="G100" i="40"/>
  <c r="F100" i="40" s="1"/>
  <c r="H100" i="40"/>
  <c r="E101" i="40"/>
  <c r="G101" i="40"/>
  <c r="F101" i="40" s="1"/>
  <c r="H101" i="40"/>
  <c r="I101" i="40" s="1"/>
  <c r="E102" i="40"/>
  <c r="G102" i="40"/>
  <c r="F102" i="40" s="1"/>
  <c r="H102" i="40"/>
  <c r="E103" i="40"/>
  <c r="G103" i="40"/>
  <c r="H103" i="40"/>
  <c r="E104" i="40"/>
  <c r="F104" i="40"/>
  <c r="G104" i="40"/>
  <c r="H104" i="40"/>
  <c r="E105" i="40"/>
  <c r="G105" i="40"/>
  <c r="F105" i="40" s="1"/>
  <c r="H105" i="40"/>
  <c r="E106" i="40"/>
  <c r="G106" i="40"/>
  <c r="F106" i="40" s="1"/>
  <c r="H106" i="40"/>
  <c r="E107" i="40"/>
  <c r="G107" i="40"/>
  <c r="H107" i="40"/>
  <c r="E108" i="40"/>
  <c r="G108" i="40"/>
  <c r="F108" i="40" s="1"/>
  <c r="H108" i="40"/>
  <c r="I108" i="40" s="1"/>
  <c r="E109" i="40"/>
  <c r="G109" i="40"/>
  <c r="F109" i="40" s="1"/>
  <c r="H109" i="40"/>
  <c r="E110" i="40"/>
  <c r="G110" i="40"/>
  <c r="F110" i="40" s="1"/>
  <c r="H110" i="40"/>
  <c r="E111" i="40"/>
  <c r="G111" i="40"/>
  <c r="H111" i="40"/>
  <c r="E112" i="40"/>
  <c r="F112" i="40"/>
  <c r="G112" i="40"/>
  <c r="H112" i="40"/>
  <c r="E113" i="40"/>
  <c r="G113" i="40"/>
  <c r="F113" i="40" s="1"/>
  <c r="H113" i="40"/>
  <c r="E114" i="40"/>
  <c r="G114" i="40"/>
  <c r="F114" i="40" s="1"/>
  <c r="H114" i="40"/>
  <c r="E115" i="40"/>
  <c r="G115" i="40"/>
  <c r="H115" i="40"/>
  <c r="E116" i="40"/>
  <c r="G116" i="40"/>
  <c r="F116" i="40" s="1"/>
  <c r="H116" i="40"/>
  <c r="E117" i="40"/>
  <c r="G117" i="40"/>
  <c r="F117" i="40" s="1"/>
  <c r="H117" i="40"/>
  <c r="I117" i="40" s="1"/>
  <c r="E118" i="40"/>
  <c r="G118" i="40"/>
  <c r="F118" i="40" s="1"/>
  <c r="H118" i="40"/>
  <c r="E119" i="40"/>
  <c r="G119" i="40"/>
  <c r="H119" i="40"/>
  <c r="E120" i="40"/>
  <c r="F120" i="40"/>
  <c r="G120" i="40"/>
  <c r="H120" i="40"/>
  <c r="I120" i="40" s="1"/>
  <c r="E121" i="40"/>
  <c r="G121" i="40"/>
  <c r="F121" i="40" s="1"/>
  <c r="H121" i="40"/>
  <c r="E122" i="40"/>
  <c r="G122" i="40"/>
  <c r="F122" i="40" s="1"/>
  <c r="H122" i="40"/>
  <c r="E123" i="40"/>
  <c r="G123" i="40"/>
  <c r="H123" i="40"/>
  <c r="E124" i="40"/>
  <c r="G124" i="40"/>
  <c r="F124" i="40" s="1"/>
  <c r="H124" i="40"/>
  <c r="E125" i="40"/>
  <c r="G125" i="40"/>
  <c r="F125" i="40" s="1"/>
  <c r="H125" i="40"/>
  <c r="I125" i="40" s="1"/>
  <c r="E126" i="40"/>
  <c r="G126" i="40"/>
  <c r="F126" i="40" s="1"/>
  <c r="H126" i="40"/>
  <c r="E127" i="40"/>
  <c r="G127" i="40"/>
  <c r="H127" i="40"/>
  <c r="E128" i="40"/>
  <c r="G128" i="40"/>
  <c r="F128" i="40" s="1"/>
  <c r="H128" i="40"/>
  <c r="E129" i="40"/>
  <c r="G129" i="40"/>
  <c r="F129" i="40" s="1"/>
  <c r="H129" i="40"/>
  <c r="I129" i="40" s="1"/>
  <c r="E130" i="40"/>
  <c r="F130" i="40"/>
  <c r="G130" i="40"/>
  <c r="H130" i="40"/>
  <c r="I130" i="40" s="1"/>
  <c r="E131" i="40"/>
  <c r="G131" i="40"/>
  <c r="H131" i="40"/>
  <c r="E132" i="40"/>
  <c r="G132" i="40"/>
  <c r="F132" i="40" s="1"/>
  <c r="H132" i="40"/>
  <c r="E133" i="40"/>
  <c r="G133" i="40"/>
  <c r="F133" i="40" s="1"/>
  <c r="H133" i="40"/>
  <c r="I133" i="40" s="1"/>
  <c r="E134" i="40"/>
  <c r="F134" i="40"/>
  <c r="G134" i="40"/>
  <c r="H134" i="40"/>
  <c r="E135" i="40"/>
  <c r="G135" i="40"/>
  <c r="H135" i="40"/>
  <c r="E136" i="40"/>
  <c r="G136" i="40"/>
  <c r="F136" i="40" s="1"/>
  <c r="H136" i="40"/>
  <c r="E137" i="40"/>
  <c r="G137" i="40"/>
  <c r="F137" i="40" s="1"/>
  <c r="H137" i="40"/>
  <c r="E138" i="40"/>
  <c r="G138" i="40"/>
  <c r="F138" i="40" s="1"/>
  <c r="H138" i="40"/>
  <c r="I138" i="40" s="1"/>
  <c r="E139" i="40"/>
  <c r="G139" i="40"/>
  <c r="H139" i="40"/>
  <c r="E140" i="40"/>
  <c r="G140" i="40"/>
  <c r="F140" i="40" s="1"/>
  <c r="H140" i="40"/>
  <c r="E141" i="40"/>
  <c r="G141" i="40"/>
  <c r="F141" i="40" s="1"/>
  <c r="H141" i="40"/>
  <c r="E142" i="40"/>
  <c r="F142" i="40"/>
  <c r="G142" i="40"/>
  <c r="H142" i="40"/>
  <c r="E143" i="40"/>
  <c r="G143" i="40"/>
  <c r="H143" i="40"/>
  <c r="E144" i="40"/>
  <c r="G144" i="40"/>
  <c r="F144" i="40" s="1"/>
  <c r="H144" i="40"/>
  <c r="E145" i="40"/>
  <c r="G145" i="40"/>
  <c r="F145" i="40" s="1"/>
  <c r="H145" i="40"/>
  <c r="E146" i="40"/>
  <c r="G146" i="40"/>
  <c r="F146" i="40" s="1"/>
  <c r="H146" i="40"/>
  <c r="E147" i="40"/>
  <c r="G147" i="40"/>
  <c r="H147" i="40"/>
  <c r="E148" i="40"/>
  <c r="G148" i="40"/>
  <c r="F148" i="40" s="1"/>
  <c r="H148" i="40"/>
  <c r="I148" i="40" s="1"/>
  <c r="E149" i="40"/>
  <c r="G149" i="40"/>
  <c r="F149" i="40" s="1"/>
  <c r="H149" i="40"/>
  <c r="E150" i="40"/>
  <c r="G150" i="40"/>
  <c r="F150" i="40" s="1"/>
  <c r="H150" i="40"/>
  <c r="E151" i="40"/>
  <c r="G151" i="40"/>
  <c r="H151" i="40"/>
  <c r="E152" i="40"/>
  <c r="F152" i="40"/>
  <c r="G152" i="40"/>
  <c r="H152" i="40"/>
  <c r="E153" i="40"/>
  <c r="G153" i="40"/>
  <c r="F153" i="40" s="1"/>
  <c r="H153" i="40"/>
  <c r="E154" i="40"/>
  <c r="G154" i="40"/>
  <c r="F154" i="40" s="1"/>
  <c r="H154" i="40"/>
  <c r="E155" i="40"/>
  <c r="G155" i="40"/>
  <c r="H155" i="40"/>
  <c r="E156" i="40"/>
  <c r="G156" i="40"/>
  <c r="F156" i="40" s="1"/>
  <c r="H156" i="40"/>
  <c r="I156" i="40" s="1"/>
  <c r="E157" i="40"/>
  <c r="G157" i="40"/>
  <c r="F157" i="40" s="1"/>
  <c r="H157" i="40"/>
  <c r="E158" i="40"/>
  <c r="G158" i="40"/>
  <c r="F158" i="40" s="1"/>
  <c r="H158" i="40"/>
  <c r="E159" i="40"/>
  <c r="G159" i="40"/>
  <c r="H159" i="40"/>
  <c r="E160" i="40"/>
  <c r="F160" i="40"/>
  <c r="G160" i="40"/>
  <c r="H160" i="40"/>
  <c r="E161" i="40"/>
  <c r="G161" i="40"/>
  <c r="F161" i="40" s="1"/>
  <c r="H161" i="40"/>
  <c r="E162" i="40"/>
  <c r="G162" i="40"/>
  <c r="F162" i="40" s="1"/>
  <c r="H162" i="40"/>
  <c r="E163" i="40"/>
  <c r="G163" i="40"/>
  <c r="H163" i="40"/>
  <c r="E164" i="40"/>
  <c r="G164" i="40"/>
  <c r="F164" i="40" s="1"/>
  <c r="H164" i="40"/>
  <c r="E165" i="40"/>
  <c r="G165" i="40"/>
  <c r="F165" i="40" s="1"/>
  <c r="H165" i="40"/>
  <c r="I165" i="40" s="1"/>
  <c r="E166" i="40"/>
  <c r="G166" i="40"/>
  <c r="F166" i="40" s="1"/>
  <c r="H166" i="40"/>
  <c r="E167" i="40"/>
  <c r="G167" i="40"/>
  <c r="H167" i="40"/>
  <c r="E168" i="40"/>
  <c r="F168" i="40"/>
  <c r="G168" i="40"/>
  <c r="H168" i="40"/>
  <c r="I168" i="40" s="1"/>
  <c r="E169" i="40"/>
  <c r="G169" i="40"/>
  <c r="F169" i="40" s="1"/>
  <c r="H169" i="40"/>
  <c r="E170" i="40"/>
  <c r="G170" i="40"/>
  <c r="F170" i="40" s="1"/>
  <c r="H170" i="40"/>
  <c r="E171" i="40"/>
  <c r="G171" i="40"/>
  <c r="H171" i="40"/>
  <c r="E172" i="40"/>
  <c r="G172" i="40"/>
  <c r="F172" i="40" s="1"/>
  <c r="H172" i="40"/>
  <c r="E173" i="40"/>
  <c r="G173" i="40"/>
  <c r="F173" i="40" s="1"/>
  <c r="H173" i="40"/>
  <c r="I173" i="40" s="1"/>
  <c r="E174" i="40"/>
  <c r="G174" i="40"/>
  <c r="F174" i="40" s="1"/>
  <c r="H174" i="40"/>
  <c r="E175" i="40"/>
  <c r="G175" i="40"/>
  <c r="H175" i="40"/>
  <c r="E176" i="40"/>
  <c r="G176" i="40"/>
  <c r="F176" i="40" s="1"/>
  <c r="H176" i="40"/>
  <c r="E177" i="40"/>
  <c r="G177" i="40"/>
  <c r="F177" i="40" s="1"/>
  <c r="H177" i="40"/>
  <c r="I177" i="40" s="1"/>
  <c r="E178" i="40"/>
  <c r="F178" i="40"/>
  <c r="G178" i="40"/>
  <c r="H178" i="40"/>
  <c r="I178" i="40" s="1"/>
  <c r="E179" i="40"/>
  <c r="G179" i="40"/>
  <c r="H179" i="40"/>
  <c r="E180" i="40"/>
  <c r="G180" i="40"/>
  <c r="F180" i="40" s="1"/>
  <c r="H180" i="40"/>
  <c r="E181" i="40"/>
  <c r="G181" i="40"/>
  <c r="F181" i="40" s="1"/>
  <c r="H181" i="40"/>
  <c r="I181" i="40" s="1"/>
  <c r="E182" i="40"/>
  <c r="F182" i="40"/>
  <c r="G182" i="40"/>
  <c r="H182" i="40"/>
  <c r="E183" i="40"/>
  <c r="G183" i="40"/>
  <c r="F183" i="40" s="1"/>
  <c r="H183" i="40"/>
  <c r="E184" i="40"/>
  <c r="G184" i="40"/>
  <c r="F184" i="40" s="1"/>
  <c r="H184" i="40"/>
  <c r="E185" i="40"/>
  <c r="G185" i="40"/>
  <c r="F185" i="40" s="1"/>
  <c r="H185" i="40"/>
  <c r="I185" i="40" s="1"/>
  <c r="E186" i="40"/>
  <c r="F186" i="40"/>
  <c r="G186" i="40"/>
  <c r="H186" i="40"/>
  <c r="E187" i="40"/>
  <c r="G187" i="40"/>
  <c r="F187" i="40" s="1"/>
  <c r="H187" i="40"/>
  <c r="E188" i="40"/>
  <c r="G188" i="40"/>
  <c r="F188" i="40" s="1"/>
  <c r="H188" i="40"/>
  <c r="E189" i="40"/>
  <c r="G189" i="40"/>
  <c r="F189" i="40" s="1"/>
  <c r="H189" i="40"/>
  <c r="E190" i="40"/>
  <c r="F190" i="40"/>
  <c r="G190" i="40"/>
  <c r="H190" i="40"/>
  <c r="I190" i="40" s="1"/>
  <c r="E191" i="40"/>
  <c r="G191" i="40"/>
  <c r="F191" i="40" s="1"/>
  <c r="H191" i="40"/>
  <c r="E192" i="40"/>
  <c r="G192" i="40"/>
  <c r="F192" i="40" s="1"/>
  <c r="H192" i="40"/>
  <c r="E193" i="40"/>
  <c r="G193" i="40"/>
  <c r="F193" i="40" s="1"/>
  <c r="H193" i="40"/>
  <c r="E194" i="40"/>
  <c r="G194" i="40"/>
  <c r="F194" i="40" s="1"/>
  <c r="H194" i="40"/>
  <c r="I194" i="40" s="1"/>
  <c r="E195" i="40"/>
  <c r="G195" i="40"/>
  <c r="F195" i="40" s="1"/>
  <c r="H195" i="40"/>
  <c r="E196" i="40"/>
  <c r="G196" i="40"/>
  <c r="F196" i="40" s="1"/>
  <c r="H196" i="40"/>
  <c r="E197" i="40"/>
  <c r="G197" i="40"/>
  <c r="H197" i="40"/>
  <c r="E198" i="40"/>
  <c r="G198" i="40"/>
  <c r="F198" i="40" s="1"/>
  <c r="H198" i="40"/>
  <c r="E199" i="40"/>
  <c r="G199" i="40"/>
  <c r="F199" i="40" s="1"/>
  <c r="H199" i="40"/>
  <c r="E200" i="40"/>
  <c r="G200" i="40"/>
  <c r="F200" i="40" s="1"/>
  <c r="H200" i="40"/>
  <c r="E201" i="40"/>
  <c r="G201" i="40"/>
  <c r="F201" i="40" s="1"/>
  <c r="H201" i="40"/>
  <c r="E202" i="40"/>
  <c r="G202" i="40"/>
  <c r="F202" i="40" s="1"/>
  <c r="H202" i="40"/>
  <c r="E203" i="40"/>
  <c r="G203" i="40"/>
  <c r="F203" i="40" s="1"/>
  <c r="H203" i="40"/>
  <c r="E204" i="40"/>
  <c r="G204" i="40"/>
  <c r="F204" i="40" s="1"/>
  <c r="H204" i="40"/>
  <c r="E205" i="40"/>
  <c r="G205" i="40"/>
  <c r="F205" i="40" s="1"/>
  <c r="H205" i="40"/>
  <c r="E206" i="40"/>
  <c r="G206" i="40"/>
  <c r="H206" i="40"/>
  <c r="E207" i="40"/>
  <c r="G207" i="40"/>
  <c r="H207" i="40"/>
  <c r="E208" i="40"/>
  <c r="G208" i="40"/>
  <c r="F208" i="40" s="1"/>
  <c r="H208" i="40"/>
  <c r="E209" i="40"/>
  <c r="G209" i="40"/>
  <c r="F209" i="40" s="1"/>
  <c r="H209" i="40"/>
  <c r="E210" i="40"/>
  <c r="G210" i="40"/>
  <c r="F210" i="40" s="1"/>
  <c r="H210" i="40"/>
  <c r="E211" i="40"/>
  <c r="G211" i="40"/>
  <c r="F211" i="40" s="1"/>
  <c r="H211" i="40"/>
  <c r="I211" i="40" s="1"/>
  <c r="E212" i="40"/>
  <c r="G212" i="40"/>
  <c r="F212" i="40" s="1"/>
  <c r="H212" i="40"/>
  <c r="E213" i="40"/>
  <c r="G213" i="40"/>
  <c r="F213" i="40" s="1"/>
  <c r="H213" i="40"/>
  <c r="E214" i="40"/>
  <c r="G214" i="40"/>
  <c r="I214" i="40" s="1"/>
  <c r="H214" i="40"/>
  <c r="E215" i="40"/>
  <c r="G215" i="40"/>
  <c r="H215" i="40"/>
  <c r="E216" i="40"/>
  <c r="G216" i="40"/>
  <c r="F216" i="40" s="1"/>
  <c r="H216" i="40"/>
  <c r="E217" i="40"/>
  <c r="G217" i="40"/>
  <c r="F217" i="40" s="1"/>
  <c r="H217" i="40"/>
  <c r="I217" i="40" s="1"/>
  <c r="E218" i="40"/>
  <c r="G218" i="40"/>
  <c r="F218" i="40" s="1"/>
  <c r="H218" i="40"/>
  <c r="E219" i="40"/>
  <c r="G219" i="40"/>
  <c r="F219" i="40" s="1"/>
  <c r="H219" i="40"/>
  <c r="I219" i="40" s="1"/>
  <c r="E220" i="40"/>
  <c r="G220" i="40"/>
  <c r="F220" i="40" s="1"/>
  <c r="H220" i="40"/>
  <c r="E221" i="40"/>
  <c r="G221" i="40"/>
  <c r="F221" i="40" s="1"/>
  <c r="H221" i="40"/>
  <c r="I221" i="40" s="1"/>
  <c r="E222" i="40"/>
  <c r="G222" i="40"/>
  <c r="F222" i="40" s="1"/>
  <c r="H222" i="40"/>
  <c r="E223" i="40"/>
  <c r="G223" i="40"/>
  <c r="F223" i="40" s="1"/>
  <c r="H223" i="40"/>
  <c r="I223" i="40" s="1"/>
  <c r="E224" i="40"/>
  <c r="G224" i="40"/>
  <c r="F224" i="40" s="1"/>
  <c r="H224" i="40"/>
  <c r="E225" i="40"/>
  <c r="G225" i="40"/>
  <c r="F225" i="40" s="1"/>
  <c r="H225" i="40"/>
  <c r="I225" i="40" s="1"/>
  <c r="E226" i="40"/>
  <c r="F226" i="40"/>
  <c r="G226" i="40"/>
  <c r="H226" i="40"/>
  <c r="I226" i="40" s="1"/>
  <c r="E227" i="40"/>
  <c r="F227" i="40"/>
  <c r="G227" i="40"/>
  <c r="H227" i="40"/>
  <c r="I227" i="40" s="1"/>
  <c r="E228" i="40"/>
  <c r="G228" i="40"/>
  <c r="F228" i="40" s="1"/>
  <c r="H228" i="40"/>
  <c r="I228" i="40" s="1"/>
  <c r="E229" i="40"/>
  <c r="G229" i="40"/>
  <c r="F229" i="40" s="1"/>
  <c r="H229" i="40"/>
  <c r="E230" i="40"/>
  <c r="G230" i="40"/>
  <c r="F230" i="40" s="1"/>
  <c r="H230" i="40"/>
  <c r="E231" i="40"/>
  <c r="G231" i="40"/>
  <c r="H231" i="40"/>
  <c r="E232" i="40"/>
  <c r="G232" i="40"/>
  <c r="F232" i="40" s="1"/>
  <c r="H232" i="40"/>
  <c r="E233" i="40"/>
  <c r="G233" i="40"/>
  <c r="F233" i="40" s="1"/>
  <c r="H233" i="40"/>
  <c r="E234" i="40"/>
  <c r="G234" i="40"/>
  <c r="F234" i="40" s="1"/>
  <c r="H234" i="40"/>
  <c r="E235" i="40"/>
  <c r="G235" i="40"/>
  <c r="F235" i="40" s="1"/>
  <c r="H235" i="40"/>
  <c r="E236" i="40"/>
  <c r="G236" i="40"/>
  <c r="F236" i="40" s="1"/>
  <c r="H236" i="40"/>
  <c r="E237" i="40"/>
  <c r="G237" i="40"/>
  <c r="F237" i="40" s="1"/>
  <c r="H237" i="40"/>
  <c r="E238" i="40"/>
  <c r="G238" i="40"/>
  <c r="F238" i="40" s="1"/>
  <c r="H238" i="40"/>
  <c r="I238" i="40" s="1"/>
  <c r="E239" i="40"/>
  <c r="G239" i="40"/>
  <c r="F239" i="40" s="1"/>
  <c r="H239" i="40"/>
  <c r="E240" i="40"/>
  <c r="G240" i="40"/>
  <c r="F240" i="40" s="1"/>
  <c r="H240" i="40"/>
  <c r="I240" i="40" s="1"/>
  <c r="E30" i="38"/>
  <c r="A30" i="38"/>
  <c r="E88" i="37"/>
  <c r="G88" i="37" s="1"/>
  <c r="I231" i="40" l="1"/>
  <c r="I206" i="40"/>
  <c r="I83" i="40"/>
  <c r="I135" i="40"/>
  <c r="I239" i="40"/>
  <c r="I235" i="40"/>
  <c r="I222" i="40"/>
  <c r="I210" i="40"/>
  <c r="I163" i="40"/>
  <c r="I158" i="40"/>
  <c r="I157" i="40"/>
  <c r="I151" i="40"/>
  <c r="I137" i="40"/>
  <c r="I115" i="40"/>
  <c r="I110" i="40"/>
  <c r="I109" i="40"/>
  <c r="I103" i="40"/>
  <c r="I97" i="40"/>
  <c r="I70" i="40"/>
  <c r="I58" i="40"/>
  <c r="I54" i="40"/>
  <c r="I53" i="40"/>
  <c r="I48" i="40"/>
  <c r="I44" i="40"/>
  <c r="I30" i="40"/>
  <c r="I20" i="40"/>
  <c r="I81" i="40"/>
  <c r="I237" i="40"/>
  <c r="I233" i="40"/>
  <c r="F231" i="40"/>
  <c r="I224" i="40"/>
  <c r="I212" i="40"/>
  <c r="F206" i="40"/>
  <c r="I203" i="40"/>
  <c r="I199" i="40"/>
  <c r="I195" i="40"/>
  <c r="I166" i="40"/>
  <c r="I150" i="40"/>
  <c r="I149" i="40"/>
  <c r="I145" i="40"/>
  <c r="I140" i="40"/>
  <c r="I128" i="40"/>
  <c r="I118" i="40"/>
  <c r="I102" i="40"/>
  <c r="I100" i="40"/>
  <c r="I88" i="40"/>
  <c r="I77" i="40"/>
  <c r="I72" i="40"/>
  <c r="I62" i="40"/>
  <c r="I60" i="40"/>
  <c r="I41" i="40"/>
  <c r="I37" i="40"/>
  <c r="I32" i="40"/>
  <c r="I22" i="40"/>
  <c r="F207" i="40"/>
  <c r="I207" i="40"/>
  <c r="I236" i="40"/>
  <c r="I218" i="40"/>
  <c r="I191" i="40"/>
  <c r="I183" i="40"/>
  <c r="I176" i="40"/>
  <c r="I161" i="40"/>
  <c r="I113" i="40"/>
  <c r="I234" i="40"/>
  <c r="I220" i="40"/>
  <c r="F215" i="40"/>
  <c r="I215" i="40"/>
  <c r="F214" i="40"/>
  <c r="I202" i="40"/>
  <c r="I198" i="40"/>
  <c r="I187" i="40"/>
  <c r="I39" i="40"/>
  <c r="I204" i="40"/>
  <c r="I196" i="40"/>
  <c r="I188" i="40"/>
  <c r="I186" i="40"/>
  <c r="I184" i="40"/>
  <c r="I182" i="40"/>
  <c r="I180" i="40"/>
  <c r="I170" i="40"/>
  <c r="I169" i="40"/>
  <c r="I162" i="40"/>
  <c r="I160" i="40"/>
  <c r="I152" i="40"/>
  <c r="I142" i="40"/>
  <c r="I141" i="40"/>
  <c r="I134" i="40"/>
  <c r="I132" i="40"/>
  <c r="I122" i="40"/>
  <c r="I121" i="40"/>
  <c r="I114" i="40"/>
  <c r="I112" i="40"/>
  <c r="I104" i="40"/>
  <c r="I94" i="40"/>
  <c r="I92" i="40"/>
  <c r="I84" i="40"/>
  <c r="I71" i="40"/>
  <c r="I64" i="40"/>
  <c r="I246" i="40"/>
  <c r="I147" i="40"/>
  <c r="G26" i="45"/>
  <c r="I232" i="40"/>
  <c r="I230" i="40"/>
  <c r="I229" i="40"/>
  <c r="I216" i="40"/>
  <c r="I208" i="40"/>
  <c r="I200" i="40"/>
  <c r="I192" i="40"/>
  <c r="I174" i="40"/>
  <c r="I172" i="40"/>
  <c r="I164" i="40"/>
  <c r="I154" i="40"/>
  <c r="I153" i="40"/>
  <c r="I146" i="40"/>
  <c r="I144" i="40"/>
  <c r="I136" i="40"/>
  <c r="I126" i="40"/>
  <c r="I124" i="40"/>
  <c r="I116" i="40"/>
  <c r="I106" i="40"/>
  <c r="I105" i="40"/>
  <c r="I96" i="40"/>
  <c r="I86" i="40"/>
  <c r="I85" i="40"/>
  <c r="I76" i="40"/>
  <c r="I66" i="40"/>
  <c r="I65" i="40"/>
  <c r="I56" i="40"/>
  <c r="I46" i="40"/>
  <c r="I45" i="40"/>
  <c r="I38" i="40"/>
  <c r="I36" i="40"/>
  <c r="I26" i="40"/>
  <c r="I25" i="40"/>
  <c r="I19" i="40"/>
  <c r="I99" i="40"/>
  <c r="I87" i="40"/>
  <c r="I23" i="40"/>
  <c r="I167" i="40"/>
  <c r="I131" i="40"/>
  <c r="I119" i="40"/>
  <c r="I67" i="40"/>
  <c r="I55" i="40"/>
  <c r="I139" i="40"/>
  <c r="I123" i="40"/>
  <c r="I107" i="40"/>
  <c r="I91" i="40"/>
  <c r="I75" i="40"/>
  <c r="I59" i="40"/>
  <c r="I43" i="40"/>
  <c r="I27" i="40"/>
  <c r="I155" i="40"/>
  <c r="I197" i="40"/>
  <c r="I159" i="40"/>
  <c r="I143" i="40"/>
  <c r="I127" i="40"/>
  <c r="I111" i="40"/>
  <c r="I95" i="40"/>
  <c r="I79" i="40"/>
  <c r="I63" i="40"/>
  <c r="I47" i="40"/>
  <c r="I31" i="40"/>
  <c r="I51" i="40"/>
  <c r="I35" i="40"/>
  <c r="F197" i="40"/>
  <c r="I213" i="40"/>
  <c r="I209" i="40"/>
  <c r="I205" i="40"/>
  <c r="I201" i="40"/>
  <c r="I193" i="40"/>
  <c r="I189" i="40"/>
  <c r="I171" i="40"/>
  <c r="F171" i="40"/>
  <c r="I175" i="40"/>
  <c r="F175" i="40"/>
  <c r="I179" i="40"/>
  <c r="F179" i="40"/>
  <c r="F167" i="40"/>
  <c r="F163" i="40"/>
  <c r="F159" i="40"/>
  <c r="F155" i="40"/>
  <c r="F151" i="40"/>
  <c r="F147" i="40"/>
  <c r="F143" i="40"/>
  <c r="F139" i="40"/>
  <c r="F135" i="40"/>
  <c r="F131" i="40"/>
  <c r="F127" i="40"/>
  <c r="F123" i="40"/>
  <c r="F119" i="40"/>
  <c r="F115" i="40"/>
  <c r="F111" i="40"/>
  <c r="F107" i="40"/>
  <c r="F103" i="40"/>
  <c r="F99" i="40"/>
  <c r="F95" i="40"/>
  <c r="F91" i="40"/>
  <c r="F87" i="40"/>
  <c r="F83" i="40"/>
  <c r="F79" i="40"/>
  <c r="F75" i="40"/>
  <c r="F71" i="40"/>
  <c r="F67" i="40"/>
  <c r="F63" i="40"/>
  <c r="F59" i="40"/>
  <c r="F55" i="40"/>
  <c r="F51" i="40"/>
  <c r="F47" i="40"/>
  <c r="F43" i="40"/>
  <c r="F39" i="40"/>
  <c r="F35" i="40"/>
  <c r="F31" i="40"/>
  <c r="F27" i="40"/>
  <c r="F23" i="40"/>
  <c r="E129" i="36" l="1"/>
  <c r="G129" i="36" s="1"/>
  <c r="C121" i="36"/>
  <c r="E7" i="36"/>
  <c r="A11" i="35"/>
  <c r="D19" i="33"/>
  <c r="A7" i="35"/>
  <c r="H26" i="45" l="1"/>
  <c r="H25" i="45"/>
  <c r="H11" i="45"/>
  <c r="H8" i="45"/>
  <c r="H7" i="45"/>
  <c r="C241" i="40"/>
  <c r="G18" i="40"/>
  <c r="F18" i="40" s="1"/>
  <c r="E18" i="40"/>
  <c r="G17" i="40"/>
  <c r="F17" i="40"/>
  <c r="E17" i="40"/>
  <c r="G16" i="40"/>
  <c r="F16" i="40" s="1"/>
  <c r="E16" i="40"/>
  <c r="H15" i="40"/>
  <c r="G15" i="40"/>
  <c r="F15" i="40" s="1"/>
  <c r="E15" i="40"/>
  <c r="G14" i="40"/>
  <c r="F14" i="40" s="1"/>
  <c r="E14" i="40"/>
  <c r="G13" i="40"/>
  <c r="F13" i="40" s="1"/>
  <c r="E13" i="40"/>
  <c r="G12" i="40"/>
  <c r="F12" i="40" s="1"/>
  <c r="E12" i="40"/>
  <c r="G11" i="40"/>
  <c r="F11" i="40" s="1"/>
  <c r="E11" i="40"/>
  <c r="G10" i="40"/>
  <c r="F10" i="40" s="1"/>
  <c r="E10" i="40"/>
  <c r="G9" i="40"/>
  <c r="F9" i="40" s="1"/>
  <c r="E9" i="40"/>
  <c r="G8" i="40"/>
  <c r="F8" i="40" s="1"/>
  <c r="E8" i="40"/>
  <c r="G7" i="40"/>
  <c r="F7" i="40" s="1"/>
  <c r="E7" i="40"/>
  <c r="G6" i="40"/>
  <c r="F6" i="40" s="1"/>
  <c r="E6" i="40"/>
  <c r="G5" i="40"/>
  <c r="F5" i="40" s="1"/>
  <c r="E5" i="40"/>
  <c r="H4" i="40"/>
  <c r="G4" i="40"/>
  <c r="F4" i="40" s="1"/>
  <c r="E4" i="40"/>
  <c r="G3" i="40"/>
  <c r="F3" i="40" s="1"/>
  <c r="E3" i="40"/>
  <c r="I15" i="40" l="1"/>
  <c r="P7" i="72"/>
  <c r="I4" i="40"/>
  <c r="H10" i="45"/>
  <c r="H6" i="45" s="1"/>
  <c r="H9" i="40"/>
  <c r="I9" i="40" s="1"/>
  <c r="H7" i="40"/>
  <c r="I7" i="40" s="1"/>
  <c r="H16" i="40"/>
  <c r="I16" i="40" s="1"/>
  <c r="H12" i="40"/>
  <c r="I12" i="40" s="1"/>
  <c r="H8" i="40"/>
  <c r="I8" i="40" s="1"/>
  <c r="H18" i="40"/>
  <c r="I18" i="40" s="1"/>
  <c r="H14" i="40"/>
  <c r="I14" i="40" s="1"/>
  <c r="H10" i="40"/>
  <c r="I10" i="40" s="1"/>
  <c r="H6" i="40"/>
  <c r="I6" i="40" s="1"/>
  <c r="H3" i="40"/>
  <c r="I3" i="40" s="1"/>
  <c r="H5" i="40"/>
  <c r="I5" i="40" s="1"/>
  <c r="H13" i="40"/>
  <c r="I13" i="40" s="1"/>
  <c r="E241" i="40"/>
  <c r="H11" i="40"/>
  <c r="I11" i="40" s="1"/>
  <c r="H17" i="40"/>
  <c r="I17" i="40" s="1"/>
  <c r="I241" i="40" l="1"/>
  <c r="I242" i="40" s="1"/>
  <c r="E6" i="45" l="1"/>
  <c r="I248" i="40"/>
  <c r="E36" i="45" s="1"/>
  <c r="I243" i="40"/>
  <c r="E19" i="45" l="1"/>
  <c r="E5" i="14"/>
  <c r="E5" i="70"/>
  <c r="E5" i="71"/>
  <c r="E11" i="45"/>
  <c r="I11" i="45" s="1"/>
  <c r="J11" i="45" s="1"/>
  <c r="J6" i="72"/>
  <c r="J7" i="72" s="1"/>
  <c r="I6" i="45"/>
  <c r="J6" i="45" s="1"/>
  <c r="I244" i="40"/>
  <c r="B5" i="53" s="1"/>
  <c r="E21" i="45"/>
  <c r="E22" i="45" s="1"/>
  <c r="E24" i="45" s="1"/>
  <c r="E25" i="45" s="1"/>
  <c r="G7" i="72" l="1"/>
  <c r="H7" i="72"/>
  <c r="E20" i="45"/>
  <c r="I25" i="45"/>
  <c r="J25" i="45" s="1"/>
  <c r="E27" i="45"/>
  <c r="E28" i="45" s="1"/>
  <c r="E29" i="45" s="1"/>
  <c r="E13" i="45"/>
  <c r="I13" i="45" s="1"/>
  <c r="J13" i="45" s="1"/>
  <c r="E17" i="45" l="1"/>
  <c r="E18" i="45" s="1"/>
  <c r="E12" i="45"/>
  <c r="I12" i="45" s="1"/>
  <c r="J12" i="45" s="1"/>
  <c r="J14" i="45" s="1"/>
  <c r="E23" i="45"/>
  <c r="E26" i="45" s="1"/>
  <c r="I26" i="45" s="1"/>
  <c r="J26" i="45" s="1"/>
  <c r="E30" i="45"/>
  <c r="I14" i="45" l="1"/>
  <c r="E31" i="45"/>
  <c r="I30" i="45"/>
  <c r="J30" i="45" s="1"/>
  <c r="L7" i="72"/>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E68" i="29" l="1"/>
  <c r="E65" i="29"/>
  <c r="G27" i="45" s="1"/>
  <c r="E62" i="29"/>
  <c r="G31" i="45" l="1"/>
  <c r="H31" i="45" s="1"/>
  <c r="I31" i="45" s="1"/>
  <c r="J31" i="45" s="1"/>
  <c r="H27" i="45"/>
  <c r="I27" i="45"/>
  <c r="J27" i="45" s="1"/>
  <c r="E59" i="29"/>
  <c r="E56" i="29"/>
  <c r="E53" i="29"/>
  <c r="E50" i="29"/>
  <c r="E38" i="29"/>
  <c r="G23" i="45" s="1"/>
  <c r="E35" i="29"/>
  <c r="G22" i="45" s="1"/>
  <c r="E32" i="29"/>
  <c r="E29" i="29"/>
  <c r="E26" i="29"/>
  <c r="G24" i="45" s="1"/>
  <c r="E23" i="29"/>
  <c r="E20" i="29"/>
  <c r="E14" i="29"/>
  <c r="E11" i="29"/>
  <c r="E8" i="29"/>
  <c r="E5" i="29"/>
  <c r="G16" i="45" l="1"/>
  <c r="H16" i="45" s="1"/>
  <c r="I16" i="45" s="1"/>
  <c r="J16" i="45" s="1"/>
  <c r="G21" i="45"/>
  <c r="H21" i="45" s="1"/>
  <c r="I21" i="45" s="1"/>
  <c r="J21" i="45" s="1"/>
  <c r="G29" i="45"/>
  <c r="H29" i="45" s="1"/>
  <c r="I29" i="45" s="1"/>
  <c r="J29" i="45" s="1"/>
  <c r="G17" i="45"/>
  <c r="H17" i="45" s="1"/>
  <c r="I17" i="45" s="1"/>
  <c r="J17" i="45" s="1"/>
  <c r="G18" i="45"/>
  <c r="H18" i="45" s="1"/>
  <c r="I18" i="45" s="1"/>
  <c r="J18" i="45" s="1"/>
  <c r="G19" i="45"/>
  <c r="H19" i="45" s="1"/>
  <c r="I19" i="45" s="1"/>
  <c r="J19" i="45" s="1"/>
  <c r="G20" i="45"/>
  <c r="H20" i="45" s="1"/>
  <c r="I20" i="45" s="1"/>
  <c r="J20" i="45" s="1"/>
  <c r="G28" i="45"/>
  <c r="H28" i="45" s="1"/>
  <c r="I28" i="45" s="1"/>
  <c r="J28" i="45" s="1"/>
  <c r="A19" i="36"/>
  <c r="A78" i="36"/>
  <c r="G78" i="36" s="1"/>
  <c r="A33" i="36"/>
  <c r="G33" i="36" s="1"/>
  <c r="A54" i="36"/>
  <c r="G54" i="36" s="1"/>
  <c r="A28" i="36"/>
  <c r="G28" i="36" s="1"/>
  <c r="A43" i="36"/>
  <c r="G43" i="36" s="1"/>
  <c r="A38" i="36"/>
  <c r="G38" i="36" s="1"/>
  <c r="A63" i="36"/>
  <c r="G63" i="36" s="1"/>
  <c r="A7" i="36"/>
  <c r="A48" i="36"/>
  <c r="G48" i="36" s="1"/>
  <c r="A68" i="36"/>
  <c r="G68" i="36" s="1"/>
  <c r="H23" i="45"/>
  <c r="I23" i="45"/>
  <c r="J23" i="45" s="1"/>
  <c r="H22" i="45"/>
  <c r="I22" i="45"/>
  <c r="J22" i="45" s="1"/>
  <c r="G92" i="36" l="1"/>
  <c r="G7" i="36"/>
  <c r="A12" i="36"/>
  <c r="G12" i="36" s="1"/>
  <c r="H24" i="45"/>
  <c r="I24" i="45"/>
  <c r="J24" i="45" s="1"/>
  <c r="J32" i="45" s="1"/>
  <c r="J33" i="45" s="1"/>
  <c r="J34" i="45" s="1"/>
  <c r="A23" i="36"/>
  <c r="G23" i="36" s="1"/>
  <c r="G19" i="36"/>
  <c r="J35" i="45" l="1"/>
  <c r="J36" i="45" s="1"/>
  <c r="H5" i="70" s="1"/>
  <c r="G58" i="36"/>
  <c r="G134" i="36" s="1"/>
  <c r="E136" i="36" s="1"/>
  <c r="G136" i="36" s="1"/>
  <c r="I32" i="45"/>
  <c r="I33" i="45" s="1"/>
  <c r="G5" i="70" l="1"/>
  <c r="F5" i="71"/>
  <c r="I34" i="45"/>
  <c r="I35" i="45" s="1"/>
  <c r="H41" i="45" s="1"/>
  <c r="F10" i="57"/>
  <c r="A4" i="36"/>
  <c r="I41" i="45" l="1"/>
  <c r="H36" i="45"/>
  <c r="F5" i="70" s="1"/>
  <c r="I36" i="45"/>
  <c r="O5" i="71"/>
  <c r="J5" i="71"/>
  <c r="P5" i="71"/>
  <c r="K5" i="71"/>
  <c r="M5" i="71"/>
  <c r="Q5" i="71"/>
  <c r="N5" i="71"/>
  <c r="I5" i="71"/>
  <c r="H5" i="71"/>
  <c r="G5" i="71"/>
  <c r="L5" i="71"/>
  <c r="H10" i="57"/>
  <c r="T5" i="71" l="1"/>
  <c r="R5" i="71" s="1"/>
  <c r="U5" i="71" s="1"/>
  <c r="C34" i="21" l="1"/>
  <c r="D18" i="33" s="1"/>
  <c r="D20" i="33" s="1"/>
  <c r="E11" i="37" s="1"/>
  <c r="G11" i="37" l="1"/>
  <c r="G14" i="37" s="1"/>
  <c r="E36" i="37"/>
  <c r="G36" i="37" l="1"/>
  <c r="G40" i="37" s="1"/>
  <c r="E74" i="37"/>
  <c r="G74" i="37" s="1"/>
  <c r="G77" i="37" s="1"/>
  <c r="D15" i="33"/>
  <c r="D16" i="33" s="1"/>
  <c r="D17" i="33" s="1"/>
  <c r="F16" i="57" s="1"/>
  <c r="F13" i="57" s="1"/>
  <c r="H13" i="57" s="1"/>
  <c r="G101" i="37" l="1"/>
  <c r="F11" i="57"/>
  <c r="F14" i="57" s="1"/>
  <c r="A3" i="37"/>
  <c r="H11" i="57" l="1"/>
  <c r="F20" i="57" l="1"/>
  <c r="F22" i="57" s="1"/>
  <c r="F18" i="57"/>
  <c r="I18" i="57" s="1"/>
  <c r="H14" i="57"/>
  <c r="F7" i="72"/>
  <c r="J11" i="57" l="1"/>
  <c r="J13" i="57"/>
  <c r="E13" i="57"/>
  <c r="H18" i="57"/>
  <c r="J18" i="57" s="1"/>
  <c r="D3" i="35"/>
  <c r="J12" i="57"/>
  <c r="H22" i="57"/>
  <c r="D3" i="38"/>
  <c r="E12" i="57"/>
  <c r="E9" i="57"/>
  <c r="J10" i="57"/>
  <c r="D4" i="36"/>
  <c r="E10" i="57"/>
  <c r="J9" i="57"/>
  <c r="F25" i="57"/>
  <c r="D3" i="37"/>
  <c r="E11" i="57"/>
  <c r="O7" i="72"/>
  <c r="F8" i="72" s="1"/>
  <c r="H25" i="57" l="1"/>
  <c r="G6" i="70" l="1"/>
  <c r="H6" i="70"/>
  <c r="F6" i="71" l="1"/>
  <c r="Q6" i="71" l="1"/>
  <c r="P6" i="71"/>
  <c r="N6" i="71"/>
  <c r="O6" i="71"/>
  <c r="M6" i="71"/>
  <c r="K6" i="71"/>
  <c r="H6" i="71"/>
  <c r="I6" i="71"/>
  <c r="J6" i="71"/>
  <c r="L6" i="71"/>
  <c r="G6" i="71"/>
  <c r="T6" i="71" l="1"/>
  <c r="R6" i="71" s="1"/>
  <c r="U6" i="71" s="1"/>
</calcChain>
</file>

<file path=xl/sharedStrings.xml><?xml version="1.0" encoding="utf-8"?>
<sst xmlns="http://schemas.openxmlformats.org/spreadsheetml/2006/main" count="1561" uniqueCount="921">
  <si>
    <t>ITEM</t>
  </si>
  <si>
    <t>DESCRIÇÃO</t>
  </si>
  <si>
    <t>QUANTIDADE</t>
  </si>
  <si>
    <t>1.1</t>
  </si>
  <si>
    <t>TOTAL</t>
  </si>
  <si>
    <t>CÓDIGO</t>
  </si>
  <si>
    <t>h</t>
  </si>
  <si>
    <t>1.2</t>
  </si>
  <si>
    <t>UNID</t>
  </si>
  <si>
    <t>1.3</t>
  </si>
  <si>
    <t>Óculos de proteção</t>
  </si>
  <si>
    <t>Pá</t>
  </si>
  <si>
    <t>Rastelo</t>
  </si>
  <si>
    <t>1.4</t>
  </si>
  <si>
    <t>1.5</t>
  </si>
  <si>
    <t>1.6</t>
  </si>
  <si>
    <t>Bota</t>
  </si>
  <si>
    <t>Meses</t>
  </si>
  <si>
    <t>Semanas/ano</t>
  </si>
  <si>
    <t>Hora/Dia</t>
  </si>
  <si>
    <t>Extensão Total ( Média/diária)</t>
  </si>
  <si>
    <t>Duração Trajeto (Média/Diária)</t>
  </si>
  <si>
    <t>Equipamentos</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</si>
  <si>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</si>
  <si>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</si>
  <si>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</si>
  <si>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</si>
  <si>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</si>
  <si>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</si>
  <si>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</si>
  <si>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</si>
  <si>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</si>
  <si>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</si>
  <si>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</si>
  <si>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</si>
  <si>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</si>
  <si>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</si>
  <si>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</si>
  <si>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</si>
  <si>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</si>
  <si>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</si>
  <si>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</si>
  <si>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</si>
  <si>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</si>
  <si>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</si>
  <si>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</si>
  <si>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</si>
  <si>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</si>
  <si>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</si>
  <si>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</si>
  <si>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</si>
  <si>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</si>
  <si>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</si>
  <si>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</si>
  <si>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</si>
  <si>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</si>
  <si>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</si>
  <si>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</si>
  <si>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</si>
  <si>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</si>
  <si>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</si>
  <si>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</si>
  <si>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</si>
  <si>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</si>
  <si>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</si>
  <si>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</si>
  <si>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</si>
  <si>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</si>
  <si>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</si>
  <si>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</si>
  <si>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</si>
  <si>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</si>
  <si>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</si>
  <si>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</si>
  <si>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</si>
  <si>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</si>
  <si>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</si>
  <si>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</si>
  <si>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</si>
  <si>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Estrada Rural (Carmo/Duas Barras)</t>
  </si>
  <si>
    <t>Rua Ulisses Lengruber de Andrade - RJ - 144 (Ave Maria/Centro)</t>
  </si>
  <si>
    <t>Rua Homero Luiz Gomes</t>
  </si>
  <si>
    <t>Rua Isaura Maia de Souza</t>
  </si>
  <si>
    <t>Rua Mario Monerat Wermelinger</t>
  </si>
  <si>
    <t>Rua A</t>
  </si>
  <si>
    <t>Rua José Cabral Filho</t>
  </si>
  <si>
    <t>Rua Paraisópolis</t>
  </si>
  <si>
    <t>Rua E</t>
  </si>
  <si>
    <t>Avenida Pref. Sebastião Lutterbach S.</t>
  </si>
  <si>
    <t>Estrada Rural</t>
  </si>
  <si>
    <t>RJ - 148 (Barra de S. Francisco - Carmo)</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</si>
  <si>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</si>
  <si>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</si>
  <si>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</si>
  <si>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</si>
  <si>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</si>
  <si>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</si>
  <si>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</si>
  <si>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</si>
  <si>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</si>
  <si>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</si>
  <si>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</si>
  <si>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</si>
  <si>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</si>
  <si>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</si>
  <si>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</si>
  <si>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</si>
  <si>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</si>
  <si>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</si>
  <si>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</si>
  <si>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</si>
  <si>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</si>
  <si>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</si>
  <si>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</si>
  <si>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</si>
  <si>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</si>
  <si>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</si>
  <si>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</si>
  <si>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</si>
  <si>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</si>
  <si>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</si>
  <si>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</si>
  <si>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</si>
  <si>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</si>
  <si>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</si>
  <si>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</si>
  <si>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</si>
  <si>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</si>
  <si>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</si>
  <si>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</si>
  <si>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</si>
  <si>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</si>
  <si>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</si>
  <si>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</si>
  <si>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</si>
  <si>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</si>
  <si>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</si>
  <si>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</si>
  <si>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</si>
  <si>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</si>
  <si>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</si>
  <si>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</si>
  <si>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</si>
  <si>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</si>
  <si>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</si>
  <si>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</si>
  <si>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</si>
  <si>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</si>
  <si>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</si>
  <si>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</si>
  <si>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</si>
  <si>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</si>
  <si>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</si>
  <si>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</si>
  <si>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</si>
  <si>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</si>
  <si>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</si>
  <si>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</si>
  <si>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</si>
  <si>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</si>
  <si>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</si>
  <si>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</si>
  <si>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</si>
  <si>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</si>
  <si>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RJ - 160 (Estrada Nova - Prata)</t>
  </si>
  <si>
    <t>Avenida Nilo de Freitas</t>
  </si>
  <si>
    <t>Rua José Fernandes Soares</t>
  </si>
  <si>
    <t>Rua José Rodrigues da Silva - Benfica</t>
  </si>
  <si>
    <t>Rua Alfredo Ferreira</t>
  </si>
  <si>
    <t>Rua Francisco de Paula Cruz</t>
  </si>
  <si>
    <t>Rua Esperidão Calil</t>
  </si>
  <si>
    <t>Rua Manoel Tibúrcio</t>
  </si>
  <si>
    <t>Fazenda São Lourenço - Fazenda da Quinta</t>
  </si>
  <si>
    <t>RJ – 148 (Estrada Prata – Carmo)</t>
  </si>
  <si>
    <t>Rua Raul Fernandes Mesquita Soares</t>
  </si>
  <si>
    <t>Rua Joaquim da Silva Lima</t>
  </si>
  <si>
    <t>Rua (Usina Hidrelétrica)</t>
  </si>
  <si>
    <t>Rua B</t>
  </si>
  <si>
    <t>Rua C</t>
  </si>
  <si>
    <t>Rua Renê Guimarães D</t>
  </si>
  <si>
    <t>Rua Beira Rio E</t>
  </si>
  <si>
    <t>Rua I</t>
  </si>
  <si>
    <t>Rua M</t>
  </si>
  <si>
    <t>Rua F</t>
  </si>
  <si>
    <t>Rua G</t>
  </si>
  <si>
    <t>Rua H</t>
  </si>
  <si>
    <t>Rua N</t>
  </si>
  <si>
    <t>Rua Fênix P</t>
  </si>
  <si>
    <t>Rua L</t>
  </si>
  <si>
    <t>Rua J</t>
  </si>
  <si>
    <t>RJ 158 (Ilha dos Pombos – Porto Velho do Cunha)</t>
  </si>
  <si>
    <t>BR 393 - BR 116</t>
  </si>
  <si>
    <t>RJ 158 (Trevo)</t>
  </si>
  <si>
    <t>RJ 158 (Rodovia Lúcio Meira)</t>
  </si>
  <si>
    <t>RJ 158 (Trecho Rural)</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</si>
  <si>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</si>
  <si>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</si>
  <si>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</si>
  <si>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</si>
  <si>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</si>
  <si>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</si>
  <si>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</si>
  <si>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</si>
  <si>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</si>
  <si>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</si>
  <si>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</si>
  <si>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</si>
  <si>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</si>
  <si>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</si>
  <si>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</si>
  <si>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</si>
  <si>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</si>
  <si>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</si>
  <si>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Est. RJ 158 (Influência - Ilha dos Pombos)</t>
  </si>
  <si>
    <t>Estrada do Túnel que Chora / Fábricas de bloco e Osso</t>
  </si>
  <si>
    <t>Estrada Os Pereira / Túnel que chora</t>
  </si>
  <si>
    <t>Estrada Rural Influência/Carmo</t>
  </si>
  <si>
    <t>RJ 144 (Influência - Carmo)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</si>
  <si>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</si>
  <si>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</si>
  <si>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</si>
  <si>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</si>
  <si>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</si>
  <si>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</si>
  <si>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</si>
  <si>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</si>
  <si>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</si>
  <si>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</si>
  <si>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</si>
  <si>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</si>
  <si>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</si>
  <si>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</si>
  <si>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</si>
  <si>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 xml:space="preserve">Estrada Rural (Posse) </t>
  </si>
  <si>
    <t>Estrada Rural (Posse, sentido Porto Velho)</t>
  </si>
  <si>
    <t xml:space="preserve">Estrada Rural </t>
  </si>
  <si>
    <t>RJ – 158 (Porto Velho do Cunha – Fazenda da Quinta)</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</si>
  <si>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</si>
  <si>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</si>
  <si>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</si>
  <si>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</si>
  <si>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</si>
  <si>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</si>
  <si>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</si>
  <si>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</si>
  <si>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</si>
  <si>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</si>
  <si>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</si>
  <si>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</si>
  <si>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</si>
  <si>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</si>
  <si>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</si>
  <si>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</si>
  <si>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</si>
  <si>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</si>
  <si>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</si>
  <si>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</si>
  <si>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</si>
  <si>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</si>
  <si>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</si>
  <si>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</si>
  <si>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</si>
  <si>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</si>
  <si>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</si>
  <si>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</si>
  <si>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</si>
  <si>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</si>
  <si>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</si>
  <si>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</si>
  <si>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</si>
  <si>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</si>
  <si>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</si>
  <si>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</si>
  <si>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</si>
  <si>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</si>
  <si>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</si>
  <si>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</si>
  <si>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</si>
  <si>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</si>
  <si>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</si>
  <si>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</si>
  <si>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</si>
  <si>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</si>
  <si>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Estrada Municipal Bela Joana (Fazenda Livração - Fazenda Conceição)</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</si>
  <si>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</si>
  <si>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</si>
  <si>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</si>
  <si>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</si>
  <si>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</si>
  <si>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</si>
  <si>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</si>
  <si>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</si>
  <si>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</si>
  <si>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</si>
  <si>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</si>
  <si>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</si>
  <si>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RJ 144</t>
  </si>
  <si>
    <t>RJ 158</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</si>
  <si>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</si>
  <si>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</si>
  <si>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</si>
  <si>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</si>
  <si>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</si>
  <si>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</si>
  <si>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</si>
  <si>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</si>
  <si>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</si>
  <si>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</si>
  <si>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</si>
  <si>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</si>
  <si>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</si>
  <si>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</si>
  <si>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</si>
  <si>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</si>
  <si>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</si>
  <si>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</si>
  <si>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</si>
  <si>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</si>
  <si>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</si>
  <si>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</si>
  <si>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</si>
  <si>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</si>
  <si>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</si>
  <si>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</si>
  <si>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</si>
  <si>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</si>
  <si>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</si>
  <si>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CARMO X INFLUÊNCIA</t>
  </si>
  <si>
    <t>INFLUÊNCIA X LIGHT</t>
  </si>
  <si>
    <t>LIGHT X PORTO VELHO DU CUNHA</t>
  </si>
  <si>
    <t>INFLUÊNCIA X CORREGO DA PRATA</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</si>
  <si>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</si>
  <si>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</si>
  <si>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</si>
  <si>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</si>
  <si>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</si>
  <si>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</si>
  <si>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</si>
  <si>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</si>
  <si>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</si>
  <si>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</si>
  <si>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</si>
  <si>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</si>
  <si>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</si>
  <si>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</si>
  <si>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</si>
  <si>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</si>
  <si>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</si>
  <si>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</si>
  <si>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</si>
  <si>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</si>
  <si>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</si>
  <si>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</si>
  <si>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</si>
  <si>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</si>
  <si>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</si>
  <si>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</si>
  <si>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</si>
  <si>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</si>
  <si>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</si>
  <si>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</si>
  <si>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</si>
  <si>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</si>
  <si>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</si>
  <si>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</si>
  <si>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</si>
  <si>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</si>
  <si>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</si>
  <si>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</si>
  <si>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</si>
  <si>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</si>
  <si>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</si>
  <si>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</si>
  <si>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</si>
  <si>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</si>
  <si>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</si>
  <si>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</si>
  <si>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</si>
  <si>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</si>
  <si>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</si>
  <si>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</si>
  <si>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</si>
  <si>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</si>
  <si>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</si>
  <si>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</si>
  <si>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</si>
  <si>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</si>
  <si>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</si>
  <si>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</si>
  <si>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</si>
  <si>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</si>
  <si>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</si>
  <si>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</si>
  <si>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</si>
  <si>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</si>
  <si>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</si>
  <si>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Motorista</t>
  </si>
  <si>
    <t>Coletor</t>
  </si>
  <si>
    <t>Encarregado</t>
  </si>
  <si>
    <t>Uniforme</t>
  </si>
  <si>
    <t>Boné</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</si>
  <si>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</si>
  <si>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</si>
  <si>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</si>
  <si>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</si>
  <si>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</si>
  <si>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</si>
  <si>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</si>
  <si>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</si>
  <si>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</si>
  <si>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</si>
  <si>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</si>
  <si>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</si>
  <si>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</si>
  <si>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</si>
  <si>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</si>
  <si>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</si>
  <si>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</si>
  <si>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</si>
  <si>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</si>
  <si>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</si>
  <si>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</si>
  <si>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</si>
  <si>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</si>
  <si>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</si>
  <si>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</si>
  <si>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</si>
  <si>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</si>
  <si>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</si>
  <si>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</si>
  <si>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</si>
  <si>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</si>
  <si>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</si>
  <si>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</si>
  <si>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</si>
  <si>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</si>
  <si>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</si>
  <si>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</si>
  <si>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</si>
  <si>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</si>
  <si>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</si>
  <si>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</si>
  <si>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</si>
  <si>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</si>
  <si>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</si>
  <si>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</si>
  <si>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</si>
  <si>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</si>
  <si>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</si>
  <si>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</si>
  <si>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</si>
  <si>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</si>
  <si>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</si>
  <si>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</si>
  <si>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</si>
  <si>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</si>
  <si>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</si>
  <si>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</si>
  <si>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</si>
  <si>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</si>
  <si>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</si>
  <si>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</si>
  <si>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</si>
  <si>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</si>
  <si>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</si>
  <si>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</si>
  <si>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</si>
  <si>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</si>
  <si>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</si>
  <si>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</si>
  <si>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Vassoura tipo gari</t>
  </si>
  <si>
    <t>www.caepi.com.br</t>
  </si>
  <si>
    <t>www.walmart.com.br</t>
  </si>
  <si>
    <t>Pá de obra</t>
  </si>
  <si>
    <t>www.sermap.com</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</si>
  <si>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</si>
  <si>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</si>
  <si>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</si>
  <si>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</si>
  <si>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</si>
  <si>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</si>
  <si>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</si>
  <si>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</si>
  <si>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</si>
  <si>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</si>
  <si>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</si>
  <si>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</si>
  <si>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</si>
  <si>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</si>
  <si>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</si>
  <si>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</si>
  <si>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</si>
  <si>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</si>
  <si>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</si>
  <si>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</si>
  <si>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</si>
  <si>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</si>
  <si>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</si>
  <si>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</si>
  <si>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</si>
  <si>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</si>
  <si>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</si>
  <si>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</si>
  <si>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</si>
  <si>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</si>
  <si>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</si>
  <si>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</si>
  <si>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</si>
  <si>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</si>
  <si>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</si>
  <si>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</si>
  <si>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</si>
  <si>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</si>
  <si>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</si>
  <si>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</si>
  <si>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</si>
  <si>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</si>
  <si>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</si>
  <si>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Recapagem de pneu</t>
  </si>
  <si>
    <t>www.dizap.com.br</t>
  </si>
  <si>
    <t>www.dpaschoal.com.br</t>
  </si>
  <si>
    <t>www.sergipana.com.br</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</si>
  <si>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</si>
  <si>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</si>
  <si>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</si>
  <si>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</si>
  <si>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</si>
  <si>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</si>
  <si>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</si>
  <si>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</si>
  <si>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</si>
  <si>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</si>
  <si>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</si>
  <si>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</si>
  <si>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</si>
  <si>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</si>
  <si>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</si>
  <si>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</si>
  <si>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</si>
  <si>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</si>
  <si>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</si>
  <si>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</si>
  <si>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</si>
  <si>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</si>
  <si>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</si>
  <si>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</si>
  <si>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</si>
  <si>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</si>
  <si>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</si>
  <si>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</si>
  <si>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</si>
  <si>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</si>
  <si>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</si>
  <si>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</si>
  <si>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</si>
  <si>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</si>
  <si>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</si>
  <si>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</si>
  <si>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</si>
  <si>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</si>
  <si>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</si>
  <si>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</si>
  <si>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</si>
  <si>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</si>
  <si>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</si>
  <si>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</si>
  <si>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</si>
  <si>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</si>
  <si>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</si>
  <si>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</si>
  <si>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</si>
  <si>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</si>
  <si>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</si>
  <si>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</si>
  <si>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</si>
  <si>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</si>
  <si>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</si>
  <si>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</si>
  <si>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</si>
  <si>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</si>
  <si>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</si>
  <si>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</si>
  <si>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</si>
  <si>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</si>
  <si>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</si>
  <si>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</si>
  <si>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</si>
  <si>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</si>
  <si>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</si>
  <si>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</si>
  <si>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</si>
  <si>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</si>
  <si>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</si>
  <si>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</si>
  <si>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</si>
  <si>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</si>
  <si>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</si>
  <si>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</si>
  <si>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</si>
  <si>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</si>
  <si>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</si>
  <si>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</si>
  <si>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</si>
  <si>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</si>
  <si>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</si>
  <si>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</si>
  <si>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</si>
  <si>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</si>
  <si>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</si>
  <si>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</si>
  <si>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</si>
  <si>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</si>
  <si>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</si>
  <si>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</si>
  <si>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</si>
  <si>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</si>
  <si>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</si>
  <si>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</si>
  <si>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</si>
  <si>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</si>
  <si>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</si>
  <si>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</si>
  <si>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</si>
  <si>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</si>
  <si>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</si>
  <si>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</si>
  <si>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</si>
  <si>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</si>
  <si>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</si>
  <si>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</si>
  <si>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</si>
  <si>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</si>
  <si>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</si>
  <si>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</si>
  <si>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</si>
  <si>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</si>
  <si>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</si>
  <si>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</si>
  <si>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</si>
  <si>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</si>
  <si>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</si>
  <si>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</si>
  <si>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</si>
  <si>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</si>
  <si>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</si>
  <si>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</si>
  <si>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</si>
  <si>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</si>
  <si>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</si>
  <si>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</si>
  <si>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</si>
  <si>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</si>
  <si>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</si>
  <si>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</si>
  <si>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</si>
  <si>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</si>
  <si>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</si>
  <si>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</si>
  <si>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</si>
  <si>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</si>
  <si>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</si>
  <si>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</si>
  <si>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</si>
  <si>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</si>
  <si>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</si>
  <si>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</si>
  <si>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</si>
  <si>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</si>
  <si>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</si>
  <si>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</si>
  <si>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</si>
  <si>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</si>
  <si>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</si>
  <si>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</si>
  <si>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</si>
  <si>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</si>
  <si>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</si>
  <si>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</si>
  <si>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</si>
  <si>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</si>
  <si>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</si>
  <si>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</si>
  <si>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</si>
  <si>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</si>
  <si>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</si>
  <si>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</si>
  <si>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</si>
  <si>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</si>
  <si>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</si>
  <si>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</si>
  <si>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</si>
  <si>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</si>
  <si>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</si>
  <si>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</si>
  <si>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Frequência</t>
  </si>
  <si>
    <t xml:space="preserve">Legenda: </t>
  </si>
  <si>
    <t>Bairros</t>
  </si>
  <si>
    <t>Pontos de Roçagem  (PA)</t>
  </si>
  <si>
    <t>Extensão do Ponto de Roçagem (m)</t>
  </si>
  <si>
    <t xml:space="preserve">Faixa média de calçada  (m) </t>
  </si>
  <si>
    <t>Área de Roçagem (m²)</t>
  </si>
  <si>
    <t>Produção hora/ funcionário (m²)</t>
  </si>
  <si>
    <t>Produção p/ turno de trabalho (7,33 horas)</t>
  </si>
  <si>
    <t>Funcionários Necessários TOTAL</t>
  </si>
  <si>
    <t>TOTAL DE ROÇADORES NECESSÁRIOS P/ SERVIÇO DE ROÇAGEM COM ARREDONDAMENTO</t>
  </si>
  <si>
    <t>TOTAL DE AUXILIARES NECESSÁRIOS P/ SERVIÇO DE ROÇAGEM COM ARREDONDAMENTO</t>
  </si>
  <si>
    <t>TOTAL DE FUNCIONÁRIOS NECESSÁRIOS PARA O SERVIÇO DE ROÇAGEM (Segunda-feira à Sábado)</t>
  </si>
  <si>
    <t>Sabendo que cada roçador faz por dia de serviço (m²)</t>
  </si>
  <si>
    <t>QUANTIDADE ESTIMADA DE ROÇADA MENSAL (m²)</t>
  </si>
  <si>
    <t>Para cada roçador considerou-se 1 ajudante (varredor ) para auxliar a roçada</t>
  </si>
  <si>
    <t>Fonte de Referência:  Produção/ dia/ roçador - Monteiro, et al. (2001)  Manual de Gerencimaneto Integrado de Resíduos Sólidos. Rio de Janeiro: IBAM - Instituo Brasileiro de Administração Municipal.</t>
  </si>
  <si>
    <t>SERVIÇO</t>
  </si>
  <si>
    <t>2.7</t>
  </si>
  <si>
    <t>DISCRIMINAÇÃO DOS SERVIÇOS</t>
  </si>
  <si>
    <t>und</t>
  </si>
  <si>
    <t>Quantidade mensal</t>
  </si>
  <si>
    <t>fator de utilização</t>
  </si>
  <si>
    <t>Valor Unitário (R$)</t>
  </si>
  <si>
    <t>Valor unitário consolidado (R$)</t>
  </si>
  <si>
    <t>VALOR MENSAL ESTIMADO  (R$)</t>
  </si>
  <si>
    <t>Memória de Cálculo</t>
  </si>
  <si>
    <t>1.0 MÃO-DE-OBRA / EQUIPAMENTOS</t>
  </si>
  <si>
    <t>Composição</t>
  </si>
  <si>
    <t>mês</t>
  </si>
  <si>
    <t>CCT 2019/2020</t>
  </si>
  <si>
    <t xml:space="preserve">Salário </t>
  </si>
  <si>
    <t>salário de acordo com a CCT Seac 2019 /2020</t>
  </si>
  <si>
    <t>Insalubridade de acordo com a CCT Seac 2019/2020</t>
  </si>
  <si>
    <t>Alimentação</t>
  </si>
  <si>
    <t>Alimentação proposta na CCT Seac 2019/2020</t>
  </si>
  <si>
    <t xml:space="preserve">Encargos </t>
  </si>
  <si>
    <t>Encargos Sociais (Referência Engenharia de Custos)</t>
  </si>
  <si>
    <t>Encargos Sociais de acordo com Engenharia de Custos</t>
  </si>
  <si>
    <t>SUBTOTAL MÃO DE OBRA/ EQUIPAMENTOS</t>
  </si>
  <si>
    <t>2.0  EPI'S / FERRAMENTAS / MATERIAIS</t>
  </si>
  <si>
    <t>MERCADO</t>
  </si>
  <si>
    <t>EPI - UNIFORME (2)</t>
  </si>
  <si>
    <t>EPI - BOTINA DE SEGURANÇA</t>
  </si>
  <si>
    <t>PAR</t>
  </si>
  <si>
    <t>EPI - BONÉ</t>
  </si>
  <si>
    <t>EPI - CAPA DE  CHUVA</t>
  </si>
  <si>
    <t>VASSOURA TIPO GARI</t>
  </si>
  <si>
    <t>2.6</t>
  </si>
  <si>
    <t xml:space="preserve">PÁ </t>
  </si>
  <si>
    <t>CONTENTOR DE LIXO 120 LITROS</t>
  </si>
  <si>
    <t>2.8</t>
  </si>
  <si>
    <t>SACO DE LIXO 200 LITROS</t>
  </si>
  <si>
    <t>FARDO</t>
  </si>
  <si>
    <t>SUBTOTAL EPI'S / FERRAMENTAS / MATERIAIS</t>
  </si>
  <si>
    <t>SUBTOTAL 1</t>
  </si>
  <si>
    <t>TOTAL GERAL</t>
  </si>
  <si>
    <t xml:space="preserve">VALOR GLOBAL ESTIMADO             (12 meses)       </t>
  </si>
  <si>
    <t>Operador de roçadeira</t>
  </si>
  <si>
    <t>Periculosidade</t>
  </si>
  <si>
    <t>19.011.0030-2</t>
  </si>
  <si>
    <t>Roçadeira Costal motorizada, exclusive operador</t>
  </si>
  <si>
    <t>EPI - ÓCULOS DE PROTEÇÃO</t>
  </si>
  <si>
    <t>EPI - VISEIRA DE PROTEÇÃO</t>
  </si>
  <si>
    <t>EPI - PERNEIRA EM BIDIM</t>
  </si>
  <si>
    <t>EPI - PROTETOR AURICULAR - TIPO PLUG</t>
  </si>
  <si>
    <t>2.9</t>
  </si>
  <si>
    <t>EPI - AVENTAL DE RASPA</t>
  </si>
  <si>
    <t>2.10</t>
  </si>
  <si>
    <t>EPI - CINTO DE SEGURANÇA PARA ROÇADOR</t>
  </si>
  <si>
    <t>2.11</t>
  </si>
  <si>
    <t>EPI - LUVA PU</t>
  </si>
  <si>
    <t>2.12</t>
  </si>
  <si>
    <t>RASTELO</t>
  </si>
  <si>
    <t>2.13</t>
  </si>
  <si>
    <t>2.14</t>
  </si>
  <si>
    <t>2.15</t>
  </si>
  <si>
    <t>2.16</t>
  </si>
  <si>
    <t>SERVIÇO DE ROÇADA, INCLUINDO MÃO-DE-OBRA, EQUIPAMENTOS, MATERIAIS E FERRAMENTAS</t>
  </si>
  <si>
    <t>m²</t>
  </si>
  <si>
    <t>DESCRITIVO</t>
  </si>
  <si>
    <t>Quantidade de Funcionários</t>
  </si>
  <si>
    <t>Capacidade p/Veículo</t>
  </si>
  <si>
    <t>Quant. Veículos</t>
  </si>
  <si>
    <t>Ciclo de Transporte (Viagens)</t>
  </si>
  <si>
    <t xml:space="preserve">Quantidade Veículos Necessários </t>
  </si>
  <si>
    <t>TRANSPORTE  DE PESSOAL, FERRAMENTAS E MATERIAIS DA ROÇAGEM</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</si>
  <si>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</si>
  <si>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</si>
  <si>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</si>
  <si>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</si>
  <si>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</si>
  <si>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</si>
  <si>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</si>
  <si>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</si>
  <si>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</si>
  <si>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</si>
  <si>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</si>
  <si>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</si>
  <si>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</si>
  <si>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</si>
  <si>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</si>
  <si>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</si>
  <si>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</si>
  <si>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</si>
  <si>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</si>
  <si>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</si>
  <si>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</si>
  <si>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</si>
  <si>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</si>
  <si>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</si>
  <si>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</si>
  <si>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ANEXO D -                                                                                                                                                                                       SERVIÇO DE ROÇADA DE VIAS</t>
  </si>
  <si>
    <t xml:space="preserve"> DIMENSIONAMENTO DO SERVIÇO DE ROÇADA COM ROÇADEIRA COSTAL</t>
  </si>
  <si>
    <t>Viseira de proteção</t>
  </si>
  <si>
    <t>Perneira</t>
  </si>
  <si>
    <t>Protetor auricular</t>
  </si>
  <si>
    <t>Cinto de segurança</t>
  </si>
  <si>
    <t>Luva    PU</t>
  </si>
  <si>
    <t>Luva PU</t>
  </si>
  <si>
    <t xml:space="preserve"> PLANILHA DE COMPOSIÇÃO DO SERVIÇO DE ROÇADA COSTAL </t>
  </si>
  <si>
    <t>www.palaciodasferramentas.com.br</t>
  </si>
  <si>
    <t>www.madeiramadeira.com.br</t>
  </si>
  <si>
    <t>www.dutramaquinas.com.br</t>
  </si>
  <si>
    <t>Caminhão carroceria fixa, com cabine auxiliar, inclusive motorista - CP</t>
  </si>
  <si>
    <t>19.004.0004-2</t>
  </si>
  <si>
    <t>19.004.0004-3</t>
  </si>
  <si>
    <t>Caminhão carroceria fixa, com cabine auxiliar, inclusive motorista - CI</t>
  </si>
  <si>
    <t>ITEM 1  - CAMINHÃO DE CARROCERIA FIXA, TOCO, 7,5 TON, COM CABINE AUXILIAR - CAPACIDADE MÍNIMA DE 12 PASSAGEIROS. UTILIZADO PARA O TRANSPORTE DE FUNCIONÁRIOS, EQUIPAMENTOS E FERRAMENTAS DE TRABALHO DIÁRIO.</t>
  </si>
  <si>
    <t>(1 caminhão carroceria fixa com cabine auxiliar ) x 60% de utilização CP x 7,33 horas x 26,07 dias/ mês x 12 meses</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</si>
  <si>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</si>
  <si>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</si>
  <si>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</si>
  <si>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</si>
  <si>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</si>
  <si>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</si>
  <si>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</si>
  <si>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</si>
  <si>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</si>
  <si>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</si>
  <si>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</si>
  <si>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</si>
  <si>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</si>
  <si>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</si>
  <si>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</si>
  <si>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</si>
  <si>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VALOR MÉDIO MENSAL</t>
  </si>
  <si>
    <t>VALOR PARA 12 MESES</t>
  </si>
  <si>
    <t>Serviço de Roçada de vias e logradouros Públicos</t>
  </si>
  <si>
    <t xml:space="preserve">TOTAL </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</si>
  <si>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</si>
  <si>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</si>
  <si>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</si>
  <si>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</si>
  <si>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</si>
  <si>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</si>
  <si>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</si>
  <si>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</si>
  <si>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</si>
  <si>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</si>
  <si>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</si>
  <si>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</si>
  <si>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</si>
  <si>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</si>
  <si>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</si>
  <si>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</si>
  <si>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</si>
  <si>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</si>
  <si>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Roçada de Vias</t>
  </si>
  <si>
    <t>Varredor</t>
  </si>
  <si>
    <t>Auxiliar de Limpeza</t>
  </si>
  <si>
    <t>Auxiliar de Jardinagem</t>
  </si>
  <si>
    <t>Operador de Motosserra</t>
  </si>
  <si>
    <t>Operador de Roçadeira</t>
  </si>
  <si>
    <t>Operador de máquinas</t>
  </si>
  <si>
    <t>Auxiliar de Escritório</t>
  </si>
  <si>
    <t>Total de funcionários</t>
  </si>
  <si>
    <t>EMOP Fevereiro/2019</t>
  </si>
  <si>
    <t>elem 02929 - EMOP fev/2019</t>
  </si>
  <si>
    <t>elem 0220 - EMOP fev/2019</t>
  </si>
  <si>
    <t>elem 0808 - EMOP fev/2019</t>
  </si>
  <si>
    <t>ao mês (fev/2019)</t>
  </si>
  <si>
    <t>3 MESES</t>
  </si>
  <si>
    <t>FREQUÊNCIA= 104  - A roçagem retorna a cada 4,0 meses</t>
  </si>
  <si>
    <t>BDI, conforme composição (correção de R$ -0,07 - valor anual)</t>
  </si>
  <si>
    <t>*Para conferência de cálculo do valor mensal estimado, considerar valor unitário (R$) 0,63539278593, até a 11ª casa decimal</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</si>
  <si>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</si>
  <si>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</si>
  <si>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</si>
  <si>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</si>
  <si>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</si>
  <si>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</si>
  <si>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</si>
  <si>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</si>
  <si>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</si>
  <si>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</si>
  <si>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</si>
  <si>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</si>
  <si>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</si>
  <si>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</si>
  <si>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</si>
  <si>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</si>
  <si>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</si>
  <si>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</si>
  <si>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</si>
  <si>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</si>
  <si>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4 operadores de roçadeira x 7,33 horas x 26,07 dias/ mês x 12 meses</t>
  </si>
  <si>
    <t>4 roçadeiras costais x 7,33 horas x 26,07 dias/ mês x 12 meses</t>
  </si>
  <si>
    <t>1 viseira de proteção X (4 operadores de roçadeira)  x 25% de fator de utilização x 12 meses</t>
  </si>
  <si>
    <t>1 perneira em bidim X 4 operadores de roçadeira x 25% de fator de utilização x 12 meses</t>
  </si>
  <si>
    <t>1 avental de raspa X (4 operadores de roçadeira ) x 50% de fator de utilização x 12 meses</t>
  </si>
  <si>
    <t>1 cinto de segurança X (4 operadores de roçadeira) x 25% de fator de utilização x 12 meses</t>
  </si>
  <si>
    <t>(1 caminhão carroceria fixa com cabine auxiliar ) x 40% de utilização Ci x 7,33 horas x 26,07 dias/ mês x 12 meses</t>
  </si>
  <si>
    <t>Data base:                  CCT 2019/2020        Emop: dez/2020</t>
  </si>
  <si>
    <t>1 boné X (4 operadores de roçadeira  + 1 motorista )  x25% de fator de utilização x 12 meses</t>
  </si>
  <si>
    <t>1 par de botinas de segurança X (4 operadores de roçadeira  +0,5 motoristas) x 25% de fator de utilização x 12 meses</t>
  </si>
  <si>
    <t>2 conjuntos de uniformes X (4 operadores de roçadeira + 0,5 motorista) x 25% de fator de utilização x 12 meses</t>
  </si>
  <si>
    <t>1 capa de chuva x (4 operadores de roçadeira) x 16,67% de fator de utilização x 12 meses</t>
  </si>
  <si>
    <t>1 par de óculos de proteção X(7 operadores de roçadeira) x 50 % de fator de utilização x 12 meses</t>
  </si>
  <si>
    <t>1 par de luvas X 4 operadores de roçadeira x 100% de fator de utilização x 12 meses</t>
  </si>
  <si>
    <t>1 par de protetor auricular X (4 operadores de roçadeira) x 100% de fator de utilização x 12 meses</t>
  </si>
  <si>
    <t>1 contentor de lixo X  operadores de roçadeira x 8,33% de fator de utilização x 12 meses</t>
  </si>
  <si>
    <t>10 sacos de lixo x operadores de roçadeira x 26 dias x 100% de fator de utilização x 12 meses</t>
  </si>
  <si>
    <t>1 pá  x 4 operadores de roçadeira x 25% de fator de utilização x 12 meses</t>
  </si>
  <si>
    <t>1 vassoura tipo gari X 4 operadores de roçadeira x 100% de fator de utilização x 12 meses</t>
  </si>
  <si>
    <t>1 rastelo X 4 operadores de roçadeira x 33,33% de fator de utilização x 12 meses</t>
  </si>
  <si>
    <t>Referência: EMOP- DEZEMBRO/2020; CCT 2018/2019 e CCT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</si>
</sst>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0.00;[Red]#,##0.00"/>
    <numFmt numFmtId="186" formatCode="[$R$ -416]#,##0.00"/>
    <numFmt numFmtId="187" formatCode="[$R$ ]#,##0.00;[Red]\([$R$ ]#,##0.00\)"/>
    <numFmt numFmtId="188" formatCode="#,##0.00000"/>
    <numFmt numFmtId="189" formatCode="#,##0.000000000"/>
    <numFmt numFmtId="190" formatCode="#,##0.00000000000"/>
  </numFmts>
  <fonts count="57">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b/>
      <sz val="10"/>
      <color indexed="23"/>
      <name val="Arial"/>
      <family val="2"/>
    </font>
    <font>
      <sz val="8"/>
      <color theme="1"/>
      <name val="Arial"/>
      <family val="2"/>
    </font>
    <font>
      <b/>
      <sz val="8"/>
      <color theme="0"/>
      <name val="Arial"/>
      <family val="2"/>
    </font>
    <font>
      <b/>
      <sz val="8"/>
      <color theme="1"/>
      <name val="Arial"/>
      <family val="2"/>
    </font>
    <font>
      <sz val="8"/>
      <name val="Calibri"/>
      <family val="2"/>
      <scheme val="minor"/>
    </font>
  </fonts>
  <fills count="51">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2">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23" applyNumberFormat="0" applyAlignment="0" applyProtection="0"/>
    <xf numFmtId="0" fontId="13" fillId="18" borderId="24" applyNumberFormat="0" applyAlignment="0" applyProtection="0"/>
    <xf numFmtId="0" fontId="14" fillId="0" borderId="25"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23"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6" applyNumberFormat="0" applyFont="0" applyAlignment="0" applyProtection="0"/>
    <xf numFmtId="0" fontId="18" fillId="17" borderId="2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0" borderId="31" applyNumberFormat="0" applyFill="0" applyAlignment="0" applyProtection="0"/>
    <xf numFmtId="0" fontId="1" fillId="24" borderId="26"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12" fillId="17" borderId="23" applyNumberFormat="0" applyAlignment="0" applyProtection="0"/>
    <xf numFmtId="0" fontId="14" fillId="0" borderId="25" applyNumberFormat="0" applyFill="0" applyAlignment="0" applyProtection="0"/>
    <xf numFmtId="0" fontId="13" fillId="18" borderId="24" applyNumberFormat="0" applyAlignment="0" applyProtection="0"/>
    <xf numFmtId="0" fontId="28" fillId="0" borderId="32">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23" applyNumberFormat="0" applyAlignment="0" applyProtection="0"/>
    <xf numFmtId="0" fontId="14" fillId="0" borderId="25"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6" applyNumberFormat="0" applyFont="0" applyAlignment="0" applyProtection="0"/>
    <xf numFmtId="170" fontId="7" fillId="0" borderId="33">
      <alignment horizontal="center" vertical="center"/>
    </xf>
    <xf numFmtId="0" fontId="18" fillId="17" borderId="27"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8" applyNumberFormat="0" applyFill="0" applyAlignment="0" applyProtection="0"/>
    <xf numFmtId="173" fontId="34" fillId="0" borderId="0">
      <alignment horizontal="left" vertical="top"/>
    </xf>
    <xf numFmtId="0" fontId="13" fillId="45" borderId="24"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4" applyNumberFormat="0" applyFont="0" applyBorder="0" applyAlignment="0">
      <alignment horizontal="justify" vertical="top" wrapText="1"/>
    </xf>
    <xf numFmtId="0" fontId="31" fillId="0" borderId="0" applyNumberFormat="0" applyFill="0" applyBorder="0" applyAlignment="0" applyProtection="0"/>
    <xf numFmtId="0" fontId="1" fillId="0" borderId="0"/>
    <xf numFmtId="44" fontId="9" fillId="0" borderId="0" applyFont="0" applyFill="0" applyBorder="0" applyAlignment="0" applyProtection="0"/>
    <xf numFmtId="44" fontId="5" fillId="0" borderId="0" applyFont="0" applyFill="0" applyBorder="0" applyAlignment="0" applyProtection="0"/>
  </cellStyleXfs>
  <cellXfs count="837">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6"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25"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Fill="1" applyBorder="1" applyAlignment="1">
      <alignment horizontal="center" vertical="center"/>
    </xf>
    <xf numFmtId="0" fontId="4" fillId="25" borderId="46" xfId="0" applyFont="1" applyFill="1" applyBorder="1" applyAlignment="1">
      <alignment horizontal="center" vertical="center"/>
    </xf>
    <xf numFmtId="0" fontId="4" fillId="0" borderId="50" xfId="0" applyFont="1" applyBorder="1" applyAlignment="1">
      <alignment horizontal="center" vertical="center"/>
    </xf>
    <xf numFmtId="0" fontId="1" fillId="0" borderId="38" xfId="0" applyFont="1" applyBorder="1" applyAlignment="1">
      <alignment horizontal="right" vertical="top" wrapText="1"/>
    </xf>
    <xf numFmtId="0" fontId="1" fillId="0" borderId="39" xfId="0" applyFont="1" applyBorder="1" applyAlignment="1">
      <alignment horizontal="center" vertical="top" wrapText="1"/>
    </xf>
    <xf numFmtId="0" fontId="1" fillId="0" borderId="40" xfId="0" applyFont="1" applyBorder="1"/>
    <xf numFmtId="0" fontId="1" fillId="0" borderId="38"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54"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5" xfId="51" applyNumberFormat="1" applyFont="1" applyFill="1" applyBorder="1" applyAlignment="1">
      <alignment vertical="center"/>
    </xf>
    <xf numFmtId="4" fontId="42" fillId="0" borderId="54"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4" xfId="51" applyNumberFormat="1" applyFont="1" applyFill="1" applyBorder="1" applyAlignment="1">
      <alignment horizontal="center" vertical="center"/>
    </xf>
    <xf numFmtId="4" fontId="1" fillId="0" borderId="54" xfId="51" applyNumberFormat="1" applyFont="1" applyFill="1" applyBorder="1" applyAlignment="1">
      <alignment horizontal="center" vertical="center"/>
    </xf>
    <xf numFmtId="4" fontId="1" fillId="0" borderId="0" xfId="51" applyNumberFormat="1" applyFont="1" applyFill="1"/>
    <xf numFmtId="4" fontId="1" fillId="0" borderId="54" xfId="51" applyNumberFormat="1" applyFont="1" applyFill="1" applyBorder="1" applyAlignment="1">
      <alignment horizontal="center" vertical="center" wrapText="1"/>
    </xf>
    <xf numFmtId="4" fontId="3" fillId="0" borderId="57"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55" xfId="51" applyNumberFormat="1" applyFont="1" applyFill="1" applyBorder="1" applyAlignment="1">
      <alignment horizontal="center" vertical="center"/>
    </xf>
    <xf numFmtId="4" fontId="3" fillId="0" borderId="53"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8" xfId="51" applyNumberFormat="1" applyFont="1" applyFill="1" applyBorder="1" applyAlignment="1">
      <alignment horizontal="center" vertical="center"/>
    </xf>
    <xf numFmtId="0" fontId="3" fillId="0" borderId="0" xfId="51" applyFont="1" applyFill="1"/>
    <xf numFmtId="4" fontId="1" fillId="0" borderId="54"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5"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5" xfId="51" applyNumberFormat="1" applyFont="1" applyFill="1" applyBorder="1" applyAlignment="1">
      <alignment horizontal="right" vertical="center"/>
    </xf>
    <xf numFmtId="0" fontId="40" fillId="0" borderId="54"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4"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5" xfId="51" applyFont="1" applyFill="1" applyBorder="1" applyAlignment="1">
      <alignment vertical="center"/>
    </xf>
    <xf numFmtId="4" fontId="40" fillId="0" borderId="54"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5" xfId="51" quotePrefix="1" applyFont="1" applyFill="1" applyBorder="1" applyAlignment="1">
      <alignment horizontal="center" vertical="center"/>
    </xf>
    <xf numFmtId="4" fontId="1" fillId="0" borderId="56" xfId="51" applyNumberFormat="1" applyFont="1" applyFill="1" applyBorder="1" applyAlignment="1">
      <alignment horizontal="center" vertical="center"/>
    </xf>
    <xf numFmtId="4" fontId="1" fillId="0" borderId="9" xfId="51" applyNumberFormat="1" applyFont="1" applyFill="1" applyBorder="1" applyAlignment="1">
      <alignment horizontal="centerContinuous" vertical="center"/>
    </xf>
    <xf numFmtId="4" fontId="1" fillId="0" borderId="9" xfId="51" applyNumberFormat="1" applyFont="1" applyFill="1" applyBorder="1" applyAlignment="1">
      <alignment vertical="center"/>
    </xf>
    <xf numFmtId="4" fontId="1" fillId="0" borderId="9" xfId="51" applyNumberFormat="1" applyFont="1" applyFill="1" applyBorder="1" applyAlignment="1">
      <alignment horizontal="center" vertical="center"/>
    </xf>
    <xf numFmtId="4" fontId="1" fillId="0" borderId="57" xfId="51" applyNumberFormat="1" applyFont="1" applyFill="1" applyBorder="1" applyAlignment="1">
      <alignment vertical="center"/>
    </xf>
    <xf numFmtId="4" fontId="3" fillId="0" borderId="53"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8" xfId="51" applyNumberFormat="1" applyFont="1" applyFill="1" applyBorder="1" applyAlignment="1">
      <alignment vertical="center"/>
    </xf>
    <xf numFmtId="0" fontId="1" fillId="0" borderId="0" xfId="51" applyFont="1" applyFill="1" applyAlignment="1">
      <alignment vertical="center"/>
    </xf>
    <xf numFmtId="4" fontId="26" fillId="0" borderId="54" xfId="51" applyNumberFormat="1" applyFont="1" applyFill="1" applyBorder="1" applyAlignment="1">
      <alignment horizontal="left" vertical="center"/>
    </xf>
    <xf numFmtId="2" fontId="1" fillId="0" borderId="59" xfId="51" applyNumberFormat="1" applyFont="1" applyFill="1" applyBorder="1" applyAlignment="1" applyProtection="1">
      <alignment horizontal="center" vertical="center"/>
      <protection locked="0"/>
    </xf>
    <xf numFmtId="4" fontId="1" fillId="0" borderId="60" xfId="51" applyNumberFormat="1" applyFont="1" applyFill="1" applyBorder="1" applyAlignment="1">
      <alignment horizontal="center" vertical="center"/>
    </xf>
    <xf numFmtId="10" fontId="1" fillId="0" borderId="60" xfId="53" applyNumberFormat="1" applyFont="1" applyFill="1" applyBorder="1" applyAlignment="1" applyProtection="1">
      <alignment horizontal="center" vertical="center"/>
    </xf>
    <xf numFmtId="3" fontId="1" fillId="0" borderId="60" xfId="51" applyNumberFormat="1" applyFont="1" applyFill="1" applyBorder="1" applyAlignment="1" applyProtection="1">
      <alignment horizontal="center" vertical="center"/>
    </xf>
    <xf numFmtId="4" fontId="1" fillId="0" borderId="61" xfId="51" quotePrefix="1" applyNumberFormat="1" applyFont="1" applyFill="1" applyBorder="1" applyAlignment="1">
      <alignment horizontal="center" vertical="center"/>
    </xf>
    <xf numFmtId="4" fontId="1" fillId="0" borderId="62" xfId="51" applyNumberFormat="1" applyFont="1" applyFill="1" applyBorder="1" applyAlignment="1">
      <alignment horizontal="center" vertical="center"/>
    </xf>
    <xf numFmtId="4" fontId="1" fillId="0" borderId="54" xfId="51" quotePrefix="1" applyNumberFormat="1" applyFont="1" applyFill="1" applyBorder="1" applyAlignment="1">
      <alignment horizontal="center" vertical="center"/>
    </xf>
    <xf numFmtId="4" fontId="1" fillId="0" borderId="60" xfId="51" applyNumberFormat="1" applyFont="1" applyFill="1" applyBorder="1" applyAlignment="1" applyProtection="1">
      <alignment horizontal="center" vertical="center"/>
    </xf>
    <xf numFmtId="3" fontId="1" fillId="0" borderId="60" xfId="51" applyNumberFormat="1" applyFont="1" applyFill="1" applyBorder="1" applyAlignment="1">
      <alignment horizontal="center" vertical="center"/>
    </xf>
    <xf numFmtId="4" fontId="26" fillId="0" borderId="54" xfId="51" applyNumberFormat="1" applyFont="1" applyFill="1" applyBorder="1" applyAlignment="1">
      <alignment vertical="center"/>
    </xf>
    <xf numFmtId="10" fontId="1" fillId="0" borderId="60" xfId="51" applyNumberFormat="1" applyFont="1" applyFill="1" applyBorder="1" applyAlignment="1" applyProtection="1">
      <alignment horizontal="center" vertical="center"/>
    </xf>
    <xf numFmtId="4" fontId="1" fillId="0" borderId="61" xfId="51" applyNumberFormat="1" applyFont="1" applyFill="1" applyBorder="1" applyAlignment="1">
      <alignment horizontal="center" vertical="center"/>
    </xf>
    <xf numFmtId="4" fontId="3" fillId="0" borderId="59" xfId="51" applyNumberFormat="1" applyFont="1" applyFill="1" applyBorder="1" applyAlignment="1">
      <alignment horizontal="left" vertical="center"/>
    </xf>
    <xf numFmtId="4" fontId="1" fillId="0" borderId="60" xfId="51" applyNumberFormat="1" applyFont="1" applyFill="1" applyBorder="1" applyAlignment="1">
      <alignment vertical="center"/>
    </xf>
    <xf numFmtId="4" fontId="1" fillId="0" borderId="60" xfId="51" quotePrefix="1" applyNumberFormat="1" applyFont="1" applyFill="1" applyBorder="1" applyAlignment="1">
      <alignment horizontal="center" vertical="center"/>
    </xf>
    <xf numFmtId="4" fontId="3" fillId="0" borderId="62" xfId="51" applyNumberFormat="1" applyFont="1" applyFill="1" applyBorder="1" applyAlignment="1">
      <alignment horizontal="center" vertical="center"/>
    </xf>
    <xf numFmtId="4" fontId="3" fillId="0" borderId="56" xfId="51" quotePrefix="1" applyNumberFormat="1" applyFont="1" applyFill="1" applyBorder="1" applyAlignment="1">
      <alignment horizontal="left" vertical="center"/>
    </xf>
    <xf numFmtId="4" fontId="1" fillId="0" borderId="9" xfId="51" quotePrefix="1" applyNumberFormat="1" applyFont="1" applyFill="1" applyBorder="1" applyAlignment="1">
      <alignment horizontal="center" vertical="center"/>
    </xf>
    <xf numFmtId="0" fontId="3" fillId="0" borderId="57"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4" xfId="51" quotePrefix="1" applyNumberFormat="1" applyFont="1" applyFill="1" applyBorder="1" applyAlignment="1">
      <alignment horizontal="left" vertical="center"/>
    </xf>
    <xf numFmtId="4" fontId="1" fillId="0" borderId="59" xfId="51" applyNumberFormat="1" applyFont="1" applyFill="1" applyBorder="1" applyAlignment="1" applyProtection="1">
      <alignment horizontal="center" vertical="center"/>
      <protection locked="0"/>
    </xf>
    <xf numFmtId="10" fontId="1" fillId="0" borderId="60" xfId="53" applyNumberFormat="1" applyFont="1" applyFill="1" applyBorder="1" applyAlignment="1">
      <alignment horizontal="center" vertical="center"/>
    </xf>
    <xf numFmtId="3" fontId="1" fillId="0" borderId="60" xfId="51" applyNumberFormat="1" applyFont="1" applyFill="1" applyBorder="1" applyAlignment="1" applyProtection="1">
      <alignment horizontal="center" vertical="center"/>
      <protection locked="0"/>
    </xf>
    <xf numFmtId="10" fontId="1" fillId="0" borderId="60" xfId="51" applyNumberFormat="1" applyFont="1" applyFill="1" applyBorder="1" applyAlignment="1">
      <alignment horizontal="center" vertical="center"/>
    </xf>
    <xf numFmtId="2" fontId="1" fillId="0" borderId="60" xfId="51" applyNumberFormat="1" applyFont="1" applyFill="1" applyBorder="1" applyAlignment="1" applyProtection="1">
      <alignment horizontal="center" vertical="center"/>
      <protection locked="0"/>
    </xf>
    <xf numFmtId="4" fontId="1" fillId="0" borderId="59"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6" xfId="51" applyNumberFormat="1" applyFont="1" applyFill="1" applyBorder="1" applyAlignment="1">
      <alignment vertical="center"/>
    </xf>
    <xf numFmtId="4" fontId="26" fillId="0" borderId="53" xfId="51" applyNumberFormat="1" applyFont="1" applyFill="1" applyBorder="1" applyAlignment="1">
      <alignment vertical="center"/>
    </xf>
    <xf numFmtId="1" fontId="1" fillId="0" borderId="59" xfId="51" applyNumberFormat="1" applyFont="1" applyFill="1" applyBorder="1" applyAlignment="1" applyProtection="1">
      <alignment horizontal="center" vertical="center"/>
      <protection locked="0"/>
    </xf>
    <xf numFmtId="4" fontId="1" fillId="0" borderId="60" xfId="51" applyNumberFormat="1" applyFont="1" applyFill="1" applyBorder="1" applyAlignment="1" applyProtection="1">
      <alignment horizontal="center" vertical="center"/>
      <protection locked="0"/>
    </xf>
    <xf numFmtId="4" fontId="3" fillId="25" borderId="54"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63" xfId="51" applyNumberFormat="1" applyFont="1" applyFill="1" applyBorder="1" applyAlignment="1">
      <alignment vertical="center"/>
    </xf>
    <xf numFmtId="9" fontId="1" fillId="25" borderId="59" xfId="51" applyNumberFormat="1" applyFont="1" applyFill="1" applyBorder="1" applyAlignment="1" applyProtection="1">
      <alignment horizontal="center" vertical="center"/>
      <protection locked="0"/>
    </xf>
    <xf numFmtId="4" fontId="1" fillId="25" borderId="60" xfId="51" applyNumberFormat="1" applyFont="1" applyFill="1" applyBorder="1" applyAlignment="1">
      <alignment horizontal="center" vertical="center"/>
    </xf>
    <xf numFmtId="4" fontId="1" fillId="25" borderId="60"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59" xfId="51" applyNumberFormat="1" applyFont="1" applyFill="1" applyBorder="1" applyAlignment="1">
      <alignment vertical="center"/>
    </xf>
    <xf numFmtId="0" fontId="28" fillId="0" borderId="0" xfId="0" applyFont="1" applyAlignment="1">
      <alignment horizontal="center" vertical="center"/>
    </xf>
    <xf numFmtId="0" fontId="44" fillId="0" borderId="0" xfId="0" applyFont="1" applyAlignment="1">
      <alignment vertical="center"/>
    </xf>
    <xf numFmtId="178" fontId="44" fillId="0" borderId="0" xfId="0" applyNumberFormat="1" applyFont="1" applyAlignment="1">
      <alignment horizontal="center" vertical="center"/>
    </xf>
    <xf numFmtId="178" fontId="44" fillId="0" borderId="0" xfId="0" applyNumberFormat="1" applyFont="1" applyAlignment="1">
      <alignment vertical="center"/>
    </xf>
    <xf numFmtId="0" fontId="44" fillId="0" borderId="0" xfId="51" applyFont="1" applyFill="1" applyBorder="1" applyAlignment="1">
      <alignment horizontal="center" vertical="center"/>
    </xf>
    <xf numFmtId="0" fontId="44" fillId="0" borderId="0" xfId="0" applyFont="1"/>
    <xf numFmtId="178" fontId="44" fillId="0" borderId="0" xfId="0" applyNumberFormat="1" applyFont="1" applyAlignment="1">
      <alignment horizontal="center"/>
    </xf>
    <xf numFmtId="178" fontId="44"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4" fillId="0" borderId="0" xfId="0" applyFont="1" applyAlignment="1"/>
    <xf numFmtId="178" fontId="44" fillId="0" borderId="0" xfId="0" applyNumberFormat="1" applyFont="1" applyAlignment="1"/>
    <xf numFmtId="0" fontId="28" fillId="0" borderId="0" xfId="51" applyFont="1" applyFill="1" applyBorder="1" applyAlignment="1">
      <alignment vertical="center"/>
    </xf>
    <xf numFmtId="0" fontId="44" fillId="0" borderId="53" xfId="51" applyFont="1" applyFill="1" applyBorder="1" applyAlignment="1">
      <alignment horizontal="center" vertical="center"/>
    </xf>
    <xf numFmtId="0" fontId="44" fillId="0" borderId="4" xfId="0" applyFont="1" applyBorder="1"/>
    <xf numFmtId="178" fontId="44" fillId="0" borderId="4" xfId="0" applyNumberFormat="1" applyFont="1" applyBorder="1" applyAlignment="1">
      <alignment horizontal="center"/>
    </xf>
    <xf numFmtId="0" fontId="45" fillId="0" borderId="4" xfId="198" applyFont="1" applyBorder="1"/>
    <xf numFmtId="0" fontId="44" fillId="0" borderId="54" xfId="51" applyFont="1" applyFill="1" applyBorder="1" applyAlignment="1">
      <alignment horizontal="center" vertical="center"/>
    </xf>
    <xf numFmtId="0" fontId="44" fillId="0" borderId="0" xfId="0" applyFont="1" applyBorder="1"/>
    <xf numFmtId="178" fontId="44" fillId="0" borderId="0" xfId="0" applyNumberFormat="1" applyFont="1" applyBorder="1" applyAlignment="1">
      <alignment horizontal="center"/>
    </xf>
    <xf numFmtId="0" fontId="45" fillId="0" borderId="0" xfId="198" applyFont="1" applyBorder="1"/>
    <xf numFmtId="0" fontId="44" fillId="0" borderId="56" xfId="51" applyFont="1" applyFill="1" applyBorder="1" applyAlignment="1">
      <alignment horizontal="center" vertical="center"/>
    </xf>
    <xf numFmtId="0" fontId="44" fillId="0" borderId="9" xfId="0" applyFont="1" applyBorder="1"/>
    <xf numFmtId="178" fontId="44" fillId="0" borderId="9" xfId="0" applyNumberFormat="1" applyFont="1" applyBorder="1" applyAlignment="1">
      <alignment horizontal="center"/>
    </xf>
    <xf numFmtId="0" fontId="45" fillId="0" borderId="9" xfId="198" applyFont="1" applyBorder="1"/>
    <xf numFmtId="0" fontId="31" fillId="0" borderId="4" xfId="198" applyBorder="1"/>
    <xf numFmtId="0" fontId="44" fillId="0" borderId="54" xfId="0" applyFont="1" applyBorder="1" applyAlignment="1">
      <alignment horizontal="center" vertical="center"/>
    </xf>
    <xf numFmtId="0" fontId="31" fillId="0" borderId="0" xfId="198" applyBorder="1"/>
    <xf numFmtId="0" fontId="31" fillId="0" borderId="9" xfId="198" applyBorder="1"/>
    <xf numFmtId="0" fontId="3" fillId="0" borderId="54" xfId="51" applyFont="1" applyFill="1" applyBorder="1" applyAlignment="1">
      <alignment vertical="center"/>
    </xf>
    <xf numFmtId="0" fontId="26" fillId="0" borderId="54" xfId="51" quotePrefix="1" applyFont="1" applyFill="1" applyBorder="1" applyAlignment="1">
      <alignment horizontal="left" vertical="center"/>
    </xf>
    <xf numFmtId="0" fontId="26" fillId="0" borderId="56" xfId="51" applyFont="1" applyFill="1" applyBorder="1" applyAlignment="1">
      <alignment horizontal="left" vertical="center"/>
    </xf>
    <xf numFmtId="0" fontId="1" fillId="0" borderId="9" xfId="51" applyFont="1" applyFill="1" applyBorder="1" applyAlignment="1">
      <alignment vertical="center"/>
    </xf>
    <xf numFmtId="0" fontId="3" fillId="0" borderId="9" xfId="51" applyFont="1" applyFill="1" applyBorder="1" applyAlignment="1">
      <alignment vertical="center"/>
    </xf>
    <xf numFmtId="0" fontId="1" fillId="0" borderId="57" xfId="51" applyFont="1" applyFill="1" applyBorder="1" applyAlignment="1">
      <alignment vertical="center"/>
    </xf>
    <xf numFmtId="0" fontId="1" fillId="0" borderId="64" xfId="51" quotePrefix="1" applyFont="1" applyFill="1" applyBorder="1" applyAlignment="1">
      <alignment horizontal="center" vertical="center"/>
    </xf>
    <xf numFmtId="177" fontId="1" fillId="0" borderId="64" xfId="51" applyNumberFormat="1" applyFont="1" applyFill="1" applyBorder="1" applyAlignment="1" applyProtection="1">
      <alignment horizontal="center" vertical="center"/>
      <protection locked="0"/>
    </xf>
    <xf numFmtId="0" fontId="1" fillId="0" borderId="65" xfId="51" quotePrefix="1" applyFont="1" applyFill="1" applyBorder="1" applyAlignment="1">
      <alignment horizontal="center" vertical="center"/>
    </xf>
    <xf numFmtId="4" fontId="1" fillId="0" borderId="66" xfId="51" applyNumberFormat="1" applyFont="1" applyFill="1" applyBorder="1" applyAlignment="1">
      <alignment horizontal="center" vertical="center"/>
    </xf>
    <xf numFmtId="0" fontId="1" fillId="0" borderId="54" xfId="51" applyFont="1" applyFill="1" applyBorder="1" applyAlignment="1">
      <alignment horizontal="left" vertical="center"/>
    </xf>
    <xf numFmtId="0" fontId="1" fillId="0" borderId="60" xfId="51" quotePrefix="1" applyFont="1" applyFill="1" applyBorder="1" applyAlignment="1">
      <alignment horizontal="center" vertical="center"/>
    </xf>
    <xf numFmtId="177" fontId="1" fillId="0" borderId="60" xfId="51" applyNumberFormat="1" applyFont="1" applyFill="1" applyBorder="1" applyAlignment="1" applyProtection="1">
      <alignment horizontal="center" vertical="center"/>
      <protection locked="0"/>
    </xf>
    <xf numFmtId="0" fontId="1" fillId="0" borderId="61" xfId="51" quotePrefix="1" applyFont="1" applyFill="1" applyBorder="1" applyAlignment="1">
      <alignment horizontal="center" vertical="center"/>
    </xf>
    <xf numFmtId="4" fontId="1" fillId="0" borderId="67" xfId="51" applyNumberFormat="1" applyFont="1" applyFill="1" applyBorder="1" applyAlignment="1">
      <alignment horizontal="center" vertical="center"/>
    </xf>
    <xf numFmtId="4" fontId="3" fillId="0" borderId="53"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8"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4" xfId="51" applyFont="1" applyFill="1" applyBorder="1" applyAlignment="1">
      <alignment vertical="center"/>
    </xf>
    <xf numFmtId="0" fontId="1" fillId="0" borderId="60" xfId="51" applyFont="1" applyFill="1" applyBorder="1" applyAlignment="1">
      <alignment horizontal="center" vertical="center"/>
    </xf>
    <xf numFmtId="179" fontId="1" fillId="0" borderId="60" xfId="51" applyNumberFormat="1" applyFont="1" applyFill="1" applyBorder="1" applyAlignment="1" applyProtection="1">
      <alignment horizontal="center" vertical="center"/>
      <protection locked="0"/>
    </xf>
    <xf numFmtId="0" fontId="1" fillId="0" borderId="60" xfId="51" applyFont="1" applyFill="1" applyBorder="1" applyAlignment="1" applyProtection="1">
      <alignment horizontal="center" vertical="center"/>
    </xf>
    <xf numFmtId="0" fontId="1" fillId="0" borderId="54" xfId="51" quotePrefix="1" applyFont="1" applyFill="1" applyBorder="1" applyAlignment="1">
      <alignment horizontal="center" vertical="center"/>
    </xf>
    <xf numFmtId="180" fontId="1" fillId="0" borderId="54" xfId="51" applyNumberFormat="1" applyFont="1" applyFill="1" applyBorder="1" applyAlignment="1">
      <alignment vertical="center"/>
    </xf>
    <xf numFmtId="180" fontId="26" fillId="0" borderId="54" xfId="51" applyNumberFormat="1" applyFont="1" applyFill="1" applyBorder="1" applyAlignment="1">
      <alignment vertical="center"/>
    </xf>
    <xf numFmtId="4" fontId="1" fillId="0" borderId="69" xfId="51" applyNumberFormat="1" applyFont="1" applyFill="1" applyBorder="1" applyAlignment="1">
      <alignment horizontal="centerContinuous" vertical="center"/>
    </xf>
    <xf numFmtId="4" fontId="3" fillId="0" borderId="70" xfId="51" applyNumberFormat="1" applyFont="1" applyFill="1" applyBorder="1" applyAlignment="1">
      <alignment horizontal="center" vertical="center"/>
    </xf>
    <xf numFmtId="4" fontId="26" fillId="0" borderId="56" xfId="51" applyNumberFormat="1" applyFont="1" applyFill="1" applyBorder="1" applyAlignment="1">
      <alignment vertical="center"/>
    </xf>
    <xf numFmtId="4" fontId="1" fillId="0" borderId="63" xfId="51" applyNumberFormat="1" applyFont="1" applyFill="1" applyBorder="1" applyAlignment="1">
      <alignment vertical="center"/>
    </xf>
    <xf numFmtId="4" fontId="1" fillId="0" borderId="64" xfId="51" applyNumberFormat="1" applyFont="1" applyFill="1" applyBorder="1" applyAlignment="1">
      <alignment vertical="center"/>
    </xf>
    <xf numFmtId="4" fontId="1" fillId="25" borderId="64" xfId="51" applyNumberFormat="1" applyFont="1" applyFill="1" applyBorder="1" applyAlignment="1" applyProtection="1">
      <alignment horizontal="center" vertical="center"/>
      <protection locked="0"/>
    </xf>
    <xf numFmtId="4" fontId="1" fillId="0" borderId="64" xfId="51" applyNumberFormat="1" applyFont="1" applyFill="1" applyBorder="1" applyAlignment="1">
      <alignment horizontal="center" vertical="center"/>
    </xf>
    <xf numFmtId="3" fontId="1" fillId="0" borderId="64" xfId="51" applyNumberFormat="1" applyFont="1" applyFill="1" applyBorder="1" applyAlignment="1" applyProtection="1">
      <alignment horizontal="center" vertical="center"/>
      <protection locked="0"/>
    </xf>
    <xf numFmtId="4" fontId="1" fillId="0" borderId="65" xfId="51" quotePrefix="1" applyNumberFormat="1" applyFont="1" applyFill="1" applyBorder="1" applyAlignment="1">
      <alignment horizontal="center" vertical="center"/>
    </xf>
    <xf numFmtId="4" fontId="1" fillId="0" borderId="71" xfId="51" applyNumberFormat="1" applyFont="1" applyFill="1" applyBorder="1" applyAlignment="1">
      <alignment horizontal="center" vertical="center"/>
    </xf>
    <xf numFmtId="4" fontId="1" fillId="0" borderId="54"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59" xfId="51" applyNumberFormat="1" applyFont="1" applyFill="1" applyBorder="1" applyAlignment="1">
      <alignment vertical="center"/>
    </xf>
    <xf numFmtId="4" fontId="1" fillId="0" borderId="54" xfId="51" applyNumberFormat="1" applyFont="1" applyFill="1" applyBorder="1" applyAlignment="1">
      <alignment horizontal="centerContinuous" vertical="center"/>
    </xf>
    <xf numFmtId="181" fontId="1" fillId="0" borderId="62" xfId="51" applyNumberFormat="1" applyFont="1" applyFill="1" applyBorder="1" applyAlignment="1">
      <alignment horizontal="center" vertical="center"/>
    </xf>
    <xf numFmtId="0" fontId="1" fillId="0" borderId="54" xfId="51" applyFont="1" applyBorder="1"/>
    <xf numFmtId="0" fontId="1" fillId="0" borderId="0" xfId="51" applyFont="1" applyBorder="1"/>
    <xf numFmtId="0" fontId="3" fillId="0" borderId="0" xfId="51" applyFont="1" applyBorder="1" applyAlignment="1">
      <alignment horizontal="center"/>
    </xf>
    <xf numFmtId="0" fontId="1" fillId="0" borderId="55" xfId="51" applyFont="1" applyBorder="1" applyAlignment="1">
      <alignment horizontal="center"/>
    </xf>
    <xf numFmtId="181" fontId="1" fillId="0" borderId="60" xfId="51" applyNumberFormat="1" applyFont="1" applyFill="1" applyBorder="1" applyAlignment="1">
      <alignment horizontal="center" vertical="center"/>
    </xf>
    <xf numFmtId="0" fontId="1" fillId="0" borderId="60" xfId="51" applyFont="1" applyFill="1" applyBorder="1" applyAlignment="1">
      <alignment vertical="center"/>
    </xf>
    <xf numFmtId="4" fontId="1" fillId="0" borderId="60" xfId="51" applyNumberFormat="1" applyFont="1" applyFill="1" applyBorder="1" applyAlignment="1">
      <alignment horizontal="right" vertical="center"/>
    </xf>
    <xf numFmtId="4" fontId="1" fillId="0" borderId="55" xfId="51" applyNumberFormat="1" applyFont="1" applyFill="1" applyBorder="1" applyAlignment="1">
      <alignment horizontal="right" vertical="center"/>
    </xf>
    <xf numFmtId="1" fontId="26" fillId="0" borderId="54" xfId="51" applyNumberFormat="1" applyFont="1" applyFill="1" applyBorder="1" applyAlignment="1">
      <alignment horizontal="left" vertical="center"/>
    </xf>
    <xf numFmtId="4" fontId="1" fillId="0" borderId="72" xfId="51" applyNumberFormat="1" applyFont="1" applyFill="1" applyBorder="1" applyAlignment="1">
      <alignment horizontal="center" vertical="center"/>
    </xf>
    <xf numFmtId="4" fontId="3" fillId="0" borderId="60" xfId="51" applyNumberFormat="1" applyFont="1" applyFill="1" applyBorder="1" applyAlignment="1">
      <alignment vertical="center"/>
    </xf>
    <xf numFmtId="4" fontId="3" fillId="0" borderId="61"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54" xfId="51" applyFont="1" applyFill="1" applyBorder="1" applyAlignment="1">
      <alignment horizontal="left" vertical="center"/>
    </xf>
    <xf numFmtId="4" fontId="1" fillId="0" borderId="59" xfId="51" applyNumberFormat="1" applyFont="1" applyFill="1" applyBorder="1" applyAlignment="1">
      <alignment horizontal="center" vertical="center"/>
    </xf>
    <xf numFmtId="1" fontId="1" fillId="0" borderId="60" xfId="51" applyNumberFormat="1" applyFont="1" applyFill="1" applyBorder="1" applyAlignment="1">
      <alignment horizontal="center" vertical="center"/>
    </xf>
    <xf numFmtId="4" fontId="1" fillId="0" borderId="73" xfId="51" applyNumberFormat="1" applyFont="1" applyFill="1" applyBorder="1" applyAlignment="1">
      <alignment horizontal="center" vertical="center"/>
    </xf>
    <xf numFmtId="1" fontId="1" fillId="0" borderId="74" xfId="51" applyNumberFormat="1" applyFont="1" applyFill="1" applyBorder="1" applyAlignment="1">
      <alignment horizontal="center" vertical="center"/>
    </xf>
    <xf numFmtId="4" fontId="1" fillId="0" borderId="73" xfId="51" applyNumberFormat="1" applyFont="1" applyFill="1" applyBorder="1" applyAlignment="1">
      <alignment vertical="center"/>
    </xf>
    <xf numFmtId="4" fontId="3" fillId="0" borderId="59" xfId="51" quotePrefix="1" applyNumberFormat="1" applyFont="1" applyFill="1" applyBorder="1" applyAlignment="1">
      <alignment horizontal="left" vertical="center"/>
    </xf>
    <xf numFmtId="183" fontId="1" fillId="0" borderId="67" xfId="51" applyNumberFormat="1" applyFont="1" applyFill="1" applyBorder="1" applyAlignment="1">
      <alignment horizontal="center" vertical="center"/>
    </xf>
    <xf numFmtId="1" fontId="1" fillId="0" borderId="55" xfId="51" applyNumberFormat="1" applyFont="1" applyFill="1" applyBorder="1" applyAlignment="1">
      <alignment horizontal="center" vertical="center"/>
    </xf>
    <xf numFmtId="4" fontId="26" fillId="25" borderId="54" xfId="51" quotePrefix="1" applyNumberFormat="1" applyFont="1" applyFill="1" applyBorder="1" applyAlignment="1">
      <alignment horizontal="left" vertical="center"/>
    </xf>
    <xf numFmtId="1" fontId="1" fillId="0" borderId="67"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7" xfId="51" applyNumberFormat="1" applyFont="1" applyFill="1" applyBorder="1" applyAlignment="1">
      <alignment horizontal="center" vertical="center"/>
    </xf>
    <xf numFmtId="4" fontId="3" fillId="0" borderId="14" xfId="51" applyNumberFormat="1" applyFont="1" applyFill="1" applyBorder="1" applyAlignment="1">
      <alignment horizontal="left" vertical="center"/>
    </xf>
    <xf numFmtId="4" fontId="3" fillId="0" borderId="15"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4"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ont="1" applyFill="1" applyAlignment="1">
      <alignment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6" fillId="0" borderId="0" xfId="51" applyFont="1" applyFill="1" applyAlignment="1">
      <alignment vertical="center" wrapText="1"/>
    </xf>
    <xf numFmtId="0" fontId="1" fillId="0" borderId="0" xfId="51"/>
    <xf numFmtId="0" fontId="1" fillId="0" borderId="0" xfId="51" applyFill="1" applyAlignment="1">
      <alignment vertical="center"/>
    </xf>
    <xf numFmtId="0" fontId="47"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7" xfId="51" applyFill="1" applyBorder="1" applyAlignment="1">
      <alignment vertical="center"/>
    </xf>
    <xf numFmtId="0" fontId="1" fillId="0" borderId="9" xfId="51" applyFill="1" applyBorder="1"/>
    <xf numFmtId="0" fontId="1" fillId="0" borderId="76" xfId="51" applyFill="1" applyBorder="1" applyAlignment="1" applyProtection="1">
      <alignment horizontal="center" vertical="center"/>
    </xf>
    <xf numFmtId="0" fontId="1" fillId="0" borderId="76" xfId="51" applyFill="1" applyBorder="1" applyAlignment="1">
      <alignment horizontal="left" vertical="center"/>
    </xf>
    <xf numFmtId="0" fontId="1" fillId="0" borderId="75" xfId="51" applyFill="1" applyBorder="1" applyAlignment="1">
      <alignment vertical="center"/>
    </xf>
    <xf numFmtId="0" fontId="1" fillId="0" borderId="55" xfId="51" applyFill="1" applyBorder="1" applyAlignment="1">
      <alignment vertical="center"/>
    </xf>
    <xf numFmtId="0" fontId="1" fillId="0" borderId="0" xfId="51" applyFill="1" applyBorder="1"/>
    <xf numFmtId="0" fontId="1" fillId="0" borderId="60" xfId="51" applyFill="1" applyBorder="1" applyAlignment="1" applyProtection="1">
      <alignment horizontal="center" vertical="center"/>
    </xf>
    <xf numFmtId="0" fontId="1" fillId="0" borderId="73" xfId="51" applyFill="1" applyBorder="1" applyAlignment="1">
      <alignment horizontal="left" vertical="center"/>
    </xf>
    <xf numFmtId="0" fontId="1" fillId="0" borderId="59" xfId="51" applyFill="1" applyBorder="1" applyAlignment="1">
      <alignment vertical="center"/>
    </xf>
    <xf numFmtId="0" fontId="1" fillId="0" borderId="60" xfId="51" applyFill="1" applyBorder="1" applyAlignment="1">
      <alignment horizontal="left" vertical="center"/>
    </xf>
    <xf numFmtId="0" fontId="1" fillId="0" borderId="59" xfId="51" quotePrefix="1" applyFill="1" applyBorder="1" applyAlignment="1">
      <alignment horizontal="left" vertical="center"/>
    </xf>
    <xf numFmtId="4" fontId="1" fillId="0" borderId="60" xfId="51" applyNumberFormat="1" applyFill="1" applyBorder="1" applyAlignment="1" applyProtection="1">
      <alignment horizontal="center" vertical="center"/>
      <protection locked="0"/>
    </xf>
    <xf numFmtId="0" fontId="1" fillId="0" borderId="60" xfId="51" applyFill="1" applyBorder="1" applyAlignment="1">
      <alignment vertical="center"/>
    </xf>
    <xf numFmtId="0" fontId="1" fillId="0" borderId="64" xfId="51" applyFont="1" applyFill="1" applyBorder="1" applyAlignment="1" applyProtection="1">
      <alignment horizontal="center" vertical="center"/>
      <protection locked="0"/>
    </xf>
    <xf numFmtId="0" fontId="1" fillId="0" borderId="64" xfId="51" applyFill="1" applyBorder="1" applyAlignment="1">
      <alignment vertical="center"/>
    </xf>
    <xf numFmtId="0" fontId="1" fillId="0" borderId="63" xfId="51" applyFill="1" applyBorder="1" applyAlignment="1">
      <alignment vertical="center"/>
    </xf>
    <xf numFmtId="0" fontId="1" fillId="0" borderId="57" xfId="51" applyFill="1" applyBorder="1" applyAlignment="1"/>
    <xf numFmtId="0" fontId="1" fillId="0" borderId="9" xfId="51" applyFill="1" applyBorder="1" applyAlignment="1"/>
    <xf numFmtId="10" fontId="1" fillId="0" borderId="9" xfId="53" applyNumberFormat="1" applyFill="1" applyBorder="1" applyAlignment="1" applyProtection="1">
      <alignment vertical="center"/>
      <protection locked="0"/>
    </xf>
    <xf numFmtId="4" fontId="1" fillId="0" borderId="9" xfId="51" applyNumberFormat="1" applyFont="1" applyFill="1" applyBorder="1" applyAlignment="1">
      <alignment horizontal="left" vertical="center"/>
    </xf>
    <xf numFmtId="0" fontId="1" fillId="0" borderId="55" xfId="51" applyFill="1" applyBorder="1" applyAlignment="1"/>
    <xf numFmtId="0" fontId="1" fillId="0" borderId="0" xfId="51" applyFill="1" applyBorder="1" applyAlignment="1"/>
    <xf numFmtId="0" fontId="1" fillId="0" borderId="73" xfId="51" applyFill="1" applyBorder="1" applyAlignment="1" applyProtection="1">
      <alignment horizontal="center" vertical="center"/>
      <protection locked="0"/>
    </xf>
    <xf numFmtId="0" fontId="1" fillId="0" borderId="78" xfId="51" applyFill="1" applyBorder="1" applyAlignment="1">
      <alignment vertical="center"/>
    </xf>
    <xf numFmtId="0" fontId="1" fillId="0" borderId="60"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4"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4" xfId="51" applyFont="1" applyFill="1" applyBorder="1" applyAlignment="1">
      <alignment horizontal="center" vertical="center"/>
    </xf>
    <xf numFmtId="0" fontId="1" fillId="0" borderId="9" xfId="51" applyFill="1" applyBorder="1" applyAlignment="1">
      <alignment horizontal="center" vertical="center"/>
    </xf>
    <xf numFmtId="0" fontId="1" fillId="0" borderId="0" xfId="51" applyFill="1" applyBorder="1" applyAlignment="1">
      <alignment horizontal="center" vertical="center"/>
    </xf>
    <xf numFmtId="0" fontId="1" fillId="0" borderId="76" xfId="51" applyFill="1" applyBorder="1" applyAlignment="1" applyProtection="1">
      <alignment horizontal="center" vertical="center"/>
      <protection locked="0"/>
    </xf>
    <xf numFmtId="0" fontId="1" fillId="0" borderId="9" xfId="51" applyFont="1" applyFill="1" applyBorder="1" applyAlignment="1">
      <alignment horizontal="center" vertical="center"/>
    </xf>
    <xf numFmtId="0" fontId="1" fillId="0" borderId="0" xfId="51" applyFill="1" applyAlignment="1"/>
    <xf numFmtId="0" fontId="1" fillId="0" borderId="58" xfId="51" applyFill="1" applyBorder="1" applyAlignment="1">
      <alignment vertical="center"/>
    </xf>
    <xf numFmtId="0" fontId="1" fillId="0" borderId="4" xfId="51" applyFont="1" applyFill="1" applyBorder="1" applyAlignment="1"/>
    <xf numFmtId="0" fontId="1" fillId="0" borderId="77" xfId="51" applyFont="1" applyFill="1" applyBorder="1" applyAlignment="1">
      <alignment horizontal="center" vertical="center"/>
    </xf>
    <xf numFmtId="0" fontId="1" fillId="0" borderId="77" xfId="51" applyFill="1" applyBorder="1" applyAlignment="1">
      <alignment vertical="center"/>
    </xf>
    <xf numFmtId="0" fontId="1" fillId="0" borderId="4" xfId="51" applyFont="1" applyFill="1" applyBorder="1" applyAlignment="1">
      <alignment horizontal="center" vertical="center"/>
    </xf>
    <xf numFmtId="0" fontId="1" fillId="0" borderId="79" xfId="51" applyFont="1" applyFill="1" applyBorder="1" applyAlignment="1">
      <alignment vertical="center"/>
    </xf>
    <xf numFmtId="9" fontId="1" fillId="0" borderId="55" xfId="51" applyNumberFormat="1" applyFill="1" applyBorder="1" applyAlignment="1"/>
    <xf numFmtId="0" fontId="1" fillId="0" borderId="64" xfId="51" applyFill="1" applyBorder="1" applyAlignment="1" applyProtection="1">
      <alignment horizontal="center" vertical="center"/>
      <protection locked="0"/>
    </xf>
    <xf numFmtId="0" fontId="1" fillId="0" borderId="54" xfId="51" applyFill="1" applyBorder="1" applyAlignment="1">
      <alignment vertical="center"/>
    </xf>
    <xf numFmtId="4" fontId="1" fillId="0" borderId="0" xfId="51" applyNumberFormat="1" applyFill="1"/>
    <xf numFmtId="0" fontId="1" fillId="0" borderId="55" xfId="51" applyFill="1" applyBorder="1"/>
    <xf numFmtId="0" fontId="1" fillId="0" borderId="64" xfId="51" applyFont="1" applyFill="1" applyBorder="1" applyAlignment="1">
      <alignment vertical="center"/>
    </xf>
    <xf numFmtId="0" fontId="1" fillId="0" borderId="54" xfId="51" applyFill="1" applyBorder="1" applyAlignment="1">
      <alignment vertical="center" wrapText="1"/>
    </xf>
    <xf numFmtId="4" fontId="1" fillId="0" borderId="64" xfId="51" applyNumberFormat="1" applyFont="1" applyFill="1" applyBorder="1" applyAlignment="1" applyProtection="1">
      <alignment horizontal="center" vertical="center"/>
    </xf>
    <xf numFmtId="2" fontId="1" fillId="0" borderId="0" xfId="51" applyNumberFormat="1" applyFill="1" applyAlignment="1"/>
    <xf numFmtId="0" fontId="3" fillId="0" borderId="55"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5" xfId="51" applyFill="1" applyBorder="1" applyAlignment="1">
      <alignment horizontal="center" vertical="center"/>
    </xf>
    <xf numFmtId="0" fontId="1" fillId="0" borderId="64" xfId="51" applyFill="1" applyBorder="1" applyAlignment="1">
      <alignment horizontal="left" vertical="center"/>
    </xf>
    <xf numFmtId="4" fontId="46" fillId="0" borderId="0" xfId="51" applyNumberFormat="1" applyFont="1" applyFill="1"/>
    <xf numFmtId="0" fontId="3" fillId="0" borderId="0" xfId="51" applyFont="1" applyAlignment="1">
      <alignment horizontal="center"/>
    </xf>
    <xf numFmtId="3" fontId="1" fillId="0" borderId="73" xfId="51" applyNumberFormat="1" applyFont="1" applyFill="1" applyBorder="1" applyAlignment="1" applyProtection="1">
      <alignment horizontal="center" vertical="center"/>
      <protection locked="0"/>
    </xf>
    <xf numFmtId="3" fontId="1" fillId="0" borderId="60" xfId="51" applyNumberFormat="1" applyFill="1" applyBorder="1" applyAlignment="1" applyProtection="1">
      <alignment horizontal="center" vertical="center"/>
      <protection locked="0"/>
    </xf>
    <xf numFmtId="0" fontId="48" fillId="0" borderId="0" xfId="51" applyFont="1" applyFill="1"/>
    <xf numFmtId="175" fontId="3" fillId="0" borderId="53"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8" xfId="53" applyNumberFormat="1" applyFont="1" applyFill="1" applyBorder="1" applyAlignment="1">
      <alignment horizontal="center" vertical="center"/>
    </xf>
    <xf numFmtId="4" fontId="1" fillId="25" borderId="59" xfId="51" applyNumberFormat="1" applyFont="1" applyFill="1" applyBorder="1" applyAlignment="1" applyProtection="1">
      <alignment horizontal="center" vertical="center"/>
      <protection locked="0"/>
    </xf>
    <xf numFmtId="4" fontId="1" fillId="25" borderId="54"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9" fillId="0" borderId="0" xfId="51" applyFont="1" applyFill="1" applyAlignment="1">
      <alignment horizontal="justify"/>
    </xf>
    <xf numFmtId="0" fontId="50" fillId="0" borderId="0" xfId="51" applyFont="1" applyFill="1"/>
    <xf numFmtId="175" fontId="1" fillId="0" borderId="0" xfId="51" applyNumberFormat="1" applyFont="1" applyFill="1" applyAlignment="1">
      <alignment vertical="center"/>
    </xf>
    <xf numFmtId="4" fontId="48" fillId="0" borderId="54"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5" xfId="51" applyNumberFormat="1" applyFont="1" applyFill="1" applyBorder="1" applyAlignment="1">
      <alignment vertical="center"/>
    </xf>
    <xf numFmtId="4" fontId="27" fillId="0" borderId="54" xfId="51" applyNumberFormat="1" applyFont="1" applyFill="1" applyBorder="1" applyAlignment="1">
      <alignment vertical="center"/>
    </xf>
    <xf numFmtId="1" fontId="27" fillId="0" borderId="59" xfId="51" applyNumberFormat="1" applyFont="1" applyFill="1" applyBorder="1" applyAlignment="1" applyProtection="1">
      <alignment horizontal="center" vertical="center"/>
      <protection locked="0"/>
    </xf>
    <xf numFmtId="4" fontId="27" fillId="0" borderId="60" xfId="51" applyNumberFormat="1" applyFont="1" applyFill="1" applyBorder="1" applyAlignment="1">
      <alignment horizontal="center" vertical="center"/>
    </xf>
    <xf numFmtId="4" fontId="27" fillId="0" borderId="60" xfId="51" applyNumberFormat="1" applyFont="1" applyFill="1" applyBorder="1" applyAlignment="1" applyProtection="1">
      <alignment horizontal="center" vertical="center"/>
      <protection locked="0"/>
    </xf>
    <xf numFmtId="3" fontId="27" fillId="0" borderId="60" xfId="51" applyNumberFormat="1" applyFont="1" applyFill="1" applyBorder="1" applyAlignment="1">
      <alignment horizontal="center" vertical="center"/>
    </xf>
    <xf numFmtId="4" fontId="27" fillId="0" borderId="61" xfId="51" quotePrefix="1" applyNumberFormat="1" applyFont="1" applyFill="1" applyBorder="1" applyAlignment="1">
      <alignment horizontal="center" vertical="center"/>
    </xf>
    <xf numFmtId="4" fontId="27" fillId="0" borderId="62" xfId="51" applyNumberFormat="1" applyFont="1" applyFill="1" applyBorder="1" applyAlignment="1">
      <alignment horizontal="center" vertical="center"/>
    </xf>
    <xf numFmtId="4" fontId="27" fillId="0" borderId="54"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5" xfId="51" applyNumberFormat="1" applyFont="1" applyFill="1" applyBorder="1" applyAlignment="1">
      <alignment horizontal="center" vertical="center"/>
    </xf>
    <xf numFmtId="4" fontId="1" fillId="0" borderId="78" xfId="51" applyNumberFormat="1" applyFont="1" applyFill="1" applyBorder="1" applyAlignment="1">
      <alignment horizontal="center" vertical="center"/>
    </xf>
    <xf numFmtId="10" fontId="1" fillId="0" borderId="59"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60" xfId="51" applyNumberFormat="1" applyFont="1" applyFill="1" applyBorder="1" applyAlignment="1" applyProtection="1">
      <alignment horizontal="center" vertical="center"/>
      <protection locked="0"/>
    </xf>
    <xf numFmtId="4" fontId="3" fillId="0" borderId="60" xfId="51" applyNumberFormat="1" applyFont="1" applyFill="1" applyBorder="1" applyAlignment="1">
      <alignment horizontal="center" vertical="center"/>
    </xf>
    <xf numFmtId="182" fontId="1" fillId="0" borderId="60" xfId="51" applyNumberFormat="1" applyFont="1" applyFill="1" applyBorder="1" applyAlignment="1">
      <alignment horizontal="center" vertical="center"/>
    </xf>
    <xf numFmtId="4" fontId="1" fillId="0" borderId="72" xfId="51" applyNumberFormat="1" applyFont="1" applyFill="1" applyBorder="1" applyAlignment="1">
      <alignment horizontal="left" vertical="center"/>
    </xf>
    <xf numFmtId="4" fontId="1" fillId="0" borderId="80" xfId="51" quotePrefix="1" applyNumberFormat="1" applyFont="1" applyFill="1" applyBorder="1" applyAlignment="1">
      <alignment horizontal="center" vertical="center"/>
    </xf>
    <xf numFmtId="4" fontId="1" fillId="0" borderId="77" xfId="51" applyNumberFormat="1" applyFont="1" applyFill="1" applyBorder="1" applyAlignment="1">
      <alignment horizontal="center" vertical="center"/>
    </xf>
    <xf numFmtId="4" fontId="1" fillId="0" borderId="77" xfId="51" quotePrefix="1" applyNumberFormat="1" applyFont="1" applyFill="1" applyBorder="1" applyAlignment="1">
      <alignment horizontal="center" vertical="center"/>
    </xf>
    <xf numFmtId="184" fontId="1" fillId="0" borderId="77" xfId="51" applyNumberFormat="1" applyFont="1" applyFill="1" applyBorder="1" applyAlignment="1" applyProtection="1">
      <alignment horizontal="center" vertical="center"/>
    </xf>
    <xf numFmtId="4" fontId="1" fillId="0" borderId="77" xfId="51" applyNumberFormat="1" applyFont="1" applyFill="1" applyBorder="1" applyAlignment="1">
      <alignment vertical="center"/>
    </xf>
    <xf numFmtId="4" fontId="1" fillId="0" borderId="79" xfId="51" applyNumberFormat="1" applyFont="1" applyFill="1" applyBorder="1" applyAlignment="1">
      <alignment vertical="center"/>
    </xf>
    <xf numFmtId="4" fontId="1" fillId="0" borderId="57" xfId="51" applyNumberFormat="1" applyFont="1" applyFill="1" applyBorder="1" applyAlignment="1">
      <alignment horizontal="center" vertical="center"/>
    </xf>
    <xf numFmtId="184" fontId="1" fillId="0" borderId="60" xfId="51" applyNumberFormat="1" applyFont="1" applyFill="1" applyBorder="1" applyAlignment="1">
      <alignment horizontal="center" vertical="center"/>
    </xf>
    <xf numFmtId="180" fontId="1" fillId="0" borderId="54" xfId="51" applyNumberFormat="1" applyFont="1" applyFill="1" applyBorder="1" applyAlignment="1">
      <alignment horizontal="center" vertical="center"/>
    </xf>
    <xf numFmtId="0" fontId="27" fillId="0" borderId="0" xfId="51" applyFont="1" applyFill="1" applyAlignment="1">
      <alignment vertical="center"/>
    </xf>
    <xf numFmtId="180" fontId="1" fillId="0" borderId="54" xfId="51" quotePrefix="1" applyNumberFormat="1" applyFont="1" applyFill="1" applyBorder="1" applyAlignment="1">
      <alignment horizontal="center" vertical="center"/>
    </xf>
    <xf numFmtId="2" fontId="1" fillId="25" borderId="59" xfId="51" applyNumberFormat="1" applyFont="1" applyFill="1" applyBorder="1" applyAlignment="1" applyProtection="1">
      <alignment horizontal="center" vertical="center"/>
      <protection locked="0"/>
    </xf>
    <xf numFmtId="3" fontId="1" fillId="0" borderId="64" xfId="51" applyNumberFormat="1" applyFont="1" applyFill="1" applyBorder="1" applyAlignment="1">
      <alignment horizontal="center" vertical="center"/>
    </xf>
    <xf numFmtId="4" fontId="1" fillId="0" borderId="63"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60"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3"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8" xfId="51" applyNumberFormat="1" applyFont="1" applyFill="1" applyBorder="1" applyAlignment="1">
      <alignment vertical="center"/>
    </xf>
    <xf numFmtId="4" fontId="3" fillId="0" borderId="58" xfId="51" quotePrefix="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4" xfId="51" applyNumberFormat="1" applyFont="1" applyFill="1" applyBorder="1" applyAlignment="1">
      <alignment horizontal="left" vertical="center" wrapText="1"/>
    </xf>
    <xf numFmtId="4" fontId="7" fillId="0" borderId="60" xfId="51" applyNumberFormat="1" applyFont="1" applyFill="1" applyBorder="1" applyAlignment="1">
      <alignment horizontal="center" vertical="center" wrapText="1"/>
    </xf>
    <xf numFmtId="4" fontId="7" fillId="0" borderId="60" xfId="51" applyNumberFormat="1" applyFont="1" applyFill="1" applyBorder="1" applyAlignment="1">
      <alignment horizontal="left" vertical="center" wrapText="1"/>
    </xf>
    <xf numFmtId="4" fontId="3" fillId="0" borderId="60" xfId="51" applyNumberFormat="1" applyFont="1" applyFill="1" applyBorder="1" applyAlignment="1">
      <alignment horizontal="left" vertical="center"/>
    </xf>
    <xf numFmtId="0" fontId="1" fillId="0" borderId="0" xfId="51" applyFont="1" applyAlignment="1">
      <alignment vertical="center"/>
    </xf>
    <xf numFmtId="0" fontId="1" fillId="0" borderId="0" xfId="199" applyFont="1" applyFill="1"/>
    <xf numFmtId="0" fontId="1" fillId="0" borderId="0" xfId="138" applyFont="1"/>
    <xf numFmtId="0" fontId="4" fillId="0" borderId="0"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0" fontId="1" fillId="0" borderId="0" xfId="199" applyFont="1" applyFill="1" applyBorder="1" applyAlignment="1">
      <alignment horizontal="center" vertical="center"/>
    </xf>
    <xf numFmtId="0" fontId="1" fillId="0" borderId="0" xfId="199" applyFont="1" applyFill="1" applyBorder="1"/>
    <xf numFmtId="0" fontId="1" fillId="0" borderId="0" xfId="199" applyFont="1" applyBorder="1"/>
    <xf numFmtId="4" fontId="6" fillId="49" borderId="36" xfId="0" applyNumberFormat="1" applyFont="1" applyFill="1" applyBorder="1" applyAlignment="1">
      <alignment horizontal="center"/>
    </xf>
    <xf numFmtId="0" fontId="4" fillId="0" borderId="46" xfId="0" applyFont="1" applyBorder="1" applyAlignment="1">
      <alignment horizontal="center" vertical="center"/>
    </xf>
    <xf numFmtId="0" fontId="1" fillId="0" borderId="41" xfId="51" applyFont="1" applyBorder="1" applyAlignment="1">
      <alignment horizontal="center" vertical="center" wrapText="1"/>
    </xf>
    <xf numFmtId="0" fontId="1" fillId="0" borderId="36" xfId="51" applyFont="1" applyBorder="1" applyAlignment="1">
      <alignment horizontal="center" vertical="center" wrapText="1"/>
    </xf>
    <xf numFmtId="0" fontId="1" fillId="0" borderId="20" xfId="51" applyFont="1" applyBorder="1" applyAlignment="1">
      <alignment horizontal="center" vertical="center" wrapText="1"/>
    </xf>
    <xf numFmtId="0" fontId="1" fillId="0" borderId="22" xfId="51" applyFont="1" applyBorder="1" applyAlignment="1">
      <alignment horizontal="center" vertical="center" wrapText="1"/>
    </xf>
    <xf numFmtId="182" fontId="3" fillId="0" borderId="47" xfId="51" applyNumberFormat="1" applyFont="1" applyBorder="1" applyAlignment="1">
      <alignment horizontal="center" wrapText="1"/>
    </xf>
    <xf numFmtId="0" fontId="1" fillId="0" borderId="0" xfId="51" applyFont="1" applyAlignment="1">
      <alignment wrapText="1"/>
    </xf>
    <xf numFmtId="0" fontId="1" fillId="0" borderId="0" xfId="51" applyFont="1" applyAlignment="1">
      <alignment vertical="distributed"/>
    </xf>
    <xf numFmtId="4" fontId="1" fillId="0" borderId="0" xfId="157" applyNumberFormat="1" applyFont="1"/>
    <xf numFmtId="0" fontId="1" fillId="0" borderId="0" xfId="157" applyFont="1"/>
    <xf numFmtId="0" fontId="3" fillId="0" borderId="38" xfId="138" applyFont="1" applyFill="1" applyBorder="1" applyAlignment="1">
      <alignment horizontal="center" vertical="center" wrapText="1"/>
    </xf>
    <xf numFmtId="0" fontId="3" fillId="0" borderId="39" xfId="138" applyFont="1" applyFill="1" applyBorder="1" applyAlignment="1">
      <alignment horizontal="center" vertical="center" wrapText="1"/>
    </xf>
    <xf numFmtId="0" fontId="1" fillId="0" borderId="40" xfId="138" applyFont="1" applyFill="1" applyBorder="1" applyAlignment="1">
      <alignment horizontal="center" vertical="center" wrapText="1"/>
    </xf>
    <xf numFmtId="4" fontId="1" fillId="0" borderId="0" xfId="157" applyNumberFormat="1" applyFont="1" applyFill="1"/>
    <xf numFmtId="0" fontId="1" fillId="0" borderId="0" xfId="157" applyFont="1" applyFill="1"/>
    <xf numFmtId="0" fontId="3" fillId="0" borderId="38" xfId="138" applyFont="1" applyFill="1" applyBorder="1" applyAlignment="1">
      <alignment vertical="center"/>
    </xf>
    <xf numFmtId="0" fontId="3" fillId="0" borderId="39" xfId="138" applyFont="1" applyFill="1" applyBorder="1" applyAlignment="1">
      <alignment vertical="center"/>
    </xf>
    <xf numFmtId="17" fontId="3" fillId="0" borderId="40" xfId="138" applyNumberFormat="1" applyFont="1" applyFill="1" applyBorder="1" applyAlignment="1">
      <alignment horizontal="right" vertical="center" indent="1"/>
    </xf>
    <xf numFmtId="0" fontId="3" fillId="50" borderId="35" xfId="138" applyFont="1" applyFill="1" applyBorder="1" applyAlignment="1">
      <alignment horizontal="center" vertical="center" wrapText="1"/>
    </xf>
    <xf numFmtId="0" fontId="3" fillId="50" borderId="41" xfId="138" applyFont="1" applyFill="1" applyBorder="1" applyAlignment="1">
      <alignment horizontal="center" vertical="center" wrapText="1"/>
    </xf>
    <xf numFmtId="4" fontId="3" fillId="50" borderId="41" xfId="138" applyNumberFormat="1" applyFont="1" applyFill="1" applyBorder="1" applyAlignment="1">
      <alignment horizontal="center" vertical="center" wrapText="1"/>
    </xf>
    <xf numFmtId="4" fontId="3" fillId="50" borderId="37" xfId="157" applyNumberFormat="1" applyFont="1" applyFill="1" applyBorder="1" applyAlignment="1">
      <alignment horizontal="center" vertical="center"/>
    </xf>
    <xf numFmtId="0" fontId="3" fillId="47" borderId="35" xfId="138" applyFont="1" applyFill="1" applyBorder="1" applyAlignment="1">
      <alignment horizontal="center" vertical="center"/>
    </xf>
    <xf numFmtId="0" fontId="3" fillId="47" borderId="42" xfId="138" applyFont="1" applyFill="1" applyBorder="1" applyAlignment="1">
      <alignment horizontal="left" vertical="center" wrapText="1"/>
    </xf>
    <xf numFmtId="4" fontId="3" fillId="47" borderId="41" xfId="138" applyNumberFormat="1" applyFont="1" applyFill="1" applyBorder="1" applyAlignment="1">
      <alignment horizontal="center" vertical="center" wrapText="1"/>
    </xf>
    <xf numFmtId="185" fontId="3" fillId="47" borderId="41" xfId="138" applyNumberFormat="1" applyFont="1" applyFill="1" applyBorder="1" applyAlignment="1">
      <alignment horizontal="center" vertical="center"/>
    </xf>
    <xf numFmtId="4" fontId="3" fillId="47" borderId="90" xfId="138" applyNumberFormat="1" applyFont="1" applyFill="1" applyBorder="1" applyAlignment="1">
      <alignment horizontal="center" vertical="center"/>
    </xf>
    <xf numFmtId="4" fontId="1" fillId="47" borderId="37" xfId="157" applyNumberFormat="1" applyFont="1" applyFill="1" applyBorder="1"/>
    <xf numFmtId="0" fontId="3" fillId="0" borderId="85" xfId="138" applyFont="1" applyFill="1" applyBorder="1" applyAlignment="1">
      <alignment horizontal="center" vertical="center"/>
    </xf>
    <xf numFmtId="0" fontId="3" fillId="0" borderId="6" xfId="138" applyFont="1" applyFill="1" applyBorder="1" applyAlignment="1">
      <alignment horizontal="center" vertical="center" wrapText="1"/>
    </xf>
    <xf numFmtId="0" fontId="3" fillId="0" borderId="6" xfId="138" applyFont="1" applyFill="1" applyBorder="1" applyAlignment="1">
      <alignment horizontal="left" vertical="center" wrapText="1"/>
    </xf>
    <xf numFmtId="2" fontId="3" fillId="0" borderId="6" xfId="138" applyNumberFormat="1" applyFont="1" applyFill="1" applyBorder="1" applyAlignment="1">
      <alignment horizontal="center" vertical="center" wrapText="1"/>
    </xf>
    <xf numFmtId="9" fontId="3" fillId="0" borderId="6" xfId="138" applyNumberFormat="1" applyFont="1" applyFill="1" applyBorder="1" applyAlignment="1">
      <alignment horizontal="center" vertical="center" wrapText="1"/>
    </xf>
    <xf numFmtId="4" fontId="3" fillId="0" borderId="6" xfId="138" applyNumberFormat="1" applyFont="1" applyFill="1" applyBorder="1" applyAlignment="1">
      <alignment horizontal="center" vertical="center" wrapText="1"/>
    </xf>
    <xf numFmtId="185" fontId="3" fillId="0" borderId="6" xfId="138" applyNumberFormat="1" applyFont="1" applyFill="1" applyBorder="1" applyAlignment="1">
      <alignment horizontal="center" vertical="center"/>
    </xf>
    <xf numFmtId="4" fontId="3" fillId="0" borderId="54" xfId="138" applyNumberFormat="1" applyFont="1" applyFill="1" applyBorder="1" applyAlignment="1">
      <alignment horizontal="center" vertical="center"/>
    </xf>
    <xf numFmtId="4" fontId="1" fillId="0" borderId="48" xfId="157" applyNumberFormat="1" applyFont="1" applyBorder="1" applyAlignment="1">
      <alignment horizontal="left" vertical="center" wrapText="1"/>
    </xf>
    <xf numFmtId="0" fontId="3" fillId="0" borderId="19" xfId="138" applyFont="1" applyFill="1" applyBorder="1" applyAlignment="1">
      <alignment horizontal="center" vertical="center"/>
    </xf>
    <xf numFmtId="0" fontId="1" fillId="0" borderId="7" xfId="138" applyFont="1" applyFill="1" applyBorder="1" applyAlignment="1">
      <alignment horizontal="center" vertical="center" wrapText="1"/>
    </xf>
    <xf numFmtId="0" fontId="1" fillId="0" borderId="7" xfId="138" applyFont="1" applyFill="1" applyBorder="1" applyAlignment="1">
      <alignment horizontal="left" vertical="center" wrapText="1"/>
    </xf>
    <xf numFmtId="9" fontId="1" fillId="0" borderId="7" xfId="138" applyNumberFormat="1" applyFont="1" applyFill="1" applyBorder="1" applyAlignment="1">
      <alignment horizontal="center" vertical="center" wrapText="1"/>
    </xf>
    <xf numFmtId="4" fontId="1" fillId="0" borderId="7" xfId="138" applyNumberFormat="1" applyFont="1" applyFill="1" applyBorder="1" applyAlignment="1">
      <alignment horizontal="center" vertical="center" wrapText="1"/>
    </xf>
    <xf numFmtId="185" fontId="1" fillId="0" borderId="7" xfId="138" applyNumberFormat="1" applyFont="1" applyFill="1" applyBorder="1" applyAlignment="1">
      <alignment horizontal="center" vertical="center"/>
    </xf>
    <xf numFmtId="4" fontId="1" fillId="0" borderId="53" xfId="138" applyNumberFormat="1" applyFont="1" applyFill="1" applyBorder="1" applyAlignment="1">
      <alignment horizontal="center" vertical="center"/>
    </xf>
    <xf numFmtId="4" fontId="1" fillId="0" borderId="43" xfId="157" applyNumberFormat="1" applyFont="1" applyBorder="1" applyAlignment="1">
      <alignment horizontal="left" vertical="center"/>
    </xf>
    <xf numFmtId="185" fontId="3" fillId="0" borderId="7" xfId="138" applyNumberFormat="1" applyFont="1" applyFill="1" applyBorder="1" applyAlignment="1">
      <alignment horizontal="center" vertical="center"/>
    </xf>
    <xf numFmtId="4" fontId="3" fillId="0" borderId="53" xfId="138" applyNumberFormat="1" applyFont="1" applyFill="1" applyBorder="1" applyAlignment="1">
      <alignment horizontal="center" vertical="center"/>
    </xf>
    <xf numFmtId="10" fontId="1" fillId="0" borderId="7" xfId="138" applyNumberFormat="1" applyFont="1" applyFill="1" applyBorder="1" applyAlignment="1">
      <alignment horizontal="center" vertical="center" wrapText="1"/>
    </xf>
    <xf numFmtId="185" fontId="3" fillId="0" borderId="41" xfId="138" applyNumberFormat="1" applyFont="1" applyFill="1" applyBorder="1" applyAlignment="1">
      <alignment horizontal="center" vertical="center"/>
    </xf>
    <xf numFmtId="185" fontId="3" fillId="0" borderId="90" xfId="138" applyNumberFormat="1" applyFont="1" applyFill="1" applyBorder="1" applyAlignment="1">
      <alignment horizontal="center" vertical="center"/>
    </xf>
    <xf numFmtId="4" fontId="1" fillId="47" borderId="37" xfId="157" applyNumberFormat="1" applyFont="1" applyFill="1" applyBorder="1" applyAlignment="1">
      <alignment horizontal="left" vertical="center"/>
    </xf>
    <xf numFmtId="0" fontId="1" fillId="0" borderId="85" xfId="138" applyFont="1" applyFill="1" applyBorder="1" applyAlignment="1">
      <alignment horizontal="center" vertical="center"/>
    </xf>
    <xf numFmtId="0" fontId="1" fillId="0" borderId="6" xfId="138" applyFont="1" applyFill="1" applyBorder="1" applyAlignment="1">
      <alignment horizontal="center" vertical="center" wrapText="1"/>
    </xf>
    <xf numFmtId="0" fontId="1" fillId="0" borderId="6" xfId="138" applyFont="1" applyFill="1" applyBorder="1" applyAlignment="1">
      <alignment horizontal="left" vertical="center" wrapText="1"/>
    </xf>
    <xf numFmtId="4" fontId="1" fillId="0" borderId="6" xfId="138" applyNumberFormat="1" applyFont="1" applyFill="1" applyBorder="1" applyAlignment="1">
      <alignment horizontal="center" vertical="center" wrapText="1"/>
    </xf>
    <xf numFmtId="185" fontId="1" fillId="0" borderId="6" xfId="138" applyNumberFormat="1" applyFont="1" applyFill="1" applyBorder="1" applyAlignment="1">
      <alignment horizontal="center" vertical="center"/>
    </xf>
    <xf numFmtId="4" fontId="1" fillId="0" borderId="54" xfId="138" applyNumberFormat="1" applyFont="1" applyFill="1" applyBorder="1" applyAlignment="1">
      <alignment horizontal="center" vertical="center"/>
    </xf>
    <xf numFmtId="4" fontId="1" fillId="0" borderId="91" xfId="157" applyNumberFormat="1" applyFont="1" applyBorder="1" applyAlignment="1">
      <alignment horizontal="left" vertical="center" wrapText="1"/>
    </xf>
    <xf numFmtId="0" fontId="1" fillId="0" borderId="19" xfId="138" applyFont="1" applyFill="1" applyBorder="1" applyAlignment="1">
      <alignment horizontal="center" vertical="center"/>
    </xf>
    <xf numFmtId="185" fontId="1" fillId="0" borderId="5" xfId="138" applyNumberFormat="1" applyFont="1" applyFill="1" applyBorder="1" applyAlignment="1">
      <alignment horizontal="center" vertical="center"/>
    </xf>
    <xf numFmtId="4" fontId="1" fillId="0" borderId="1" xfId="138" applyNumberFormat="1" applyFont="1" applyFill="1" applyBorder="1" applyAlignment="1">
      <alignment horizontal="center" vertical="center"/>
    </xf>
    <xf numFmtId="0" fontId="1" fillId="0" borderId="8" xfId="138" applyFont="1" applyFill="1" applyBorder="1" applyAlignment="1">
      <alignment horizontal="center" vertical="center"/>
    </xf>
    <xf numFmtId="4" fontId="1" fillId="47" borderId="48" xfId="157" applyNumberFormat="1" applyFont="1" applyFill="1" applyBorder="1" applyAlignment="1">
      <alignment horizontal="left" vertical="center"/>
    </xf>
    <xf numFmtId="185" fontId="1" fillId="0" borderId="41" xfId="138" applyNumberFormat="1" applyFont="1" applyFill="1" applyBorder="1" applyAlignment="1">
      <alignment horizontal="center" vertical="center"/>
    </xf>
    <xf numFmtId="185" fontId="1" fillId="0" borderId="90" xfId="138" applyNumberFormat="1" applyFont="1" applyFill="1" applyBorder="1" applyAlignment="1">
      <alignment horizontal="center" vertical="center"/>
    </xf>
    <xf numFmtId="4" fontId="1" fillId="47" borderId="44" xfId="157" applyNumberFormat="1" applyFont="1" applyFill="1" applyBorder="1" applyAlignment="1">
      <alignment horizontal="left" vertical="center"/>
    </xf>
    <xf numFmtId="10" fontId="3" fillId="0" borderId="93" xfId="138" applyNumberFormat="1" applyFont="1" applyFill="1" applyBorder="1" applyAlignment="1">
      <alignment horizontal="center" vertical="center"/>
    </xf>
    <xf numFmtId="4" fontId="3" fillId="49" borderId="41" xfId="138" applyNumberFormat="1" applyFont="1" applyFill="1" applyBorder="1" applyAlignment="1">
      <alignment horizontal="center" vertical="center"/>
    </xf>
    <xf numFmtId="4" fontId="3" fillId="49" borderId="90" xfId="138" applyNumberFormat="1" applyFont="1" applyFill="1" applyBorder="1" applyAlignment="1">
      <alignment horizontal="center" vertical="center"/>
    </xf>
    <xf numFmtId="10" fontId="3" fillId="0" borderId="0" xfId="138" applyNumberFormat="1" applyFont="1" applyFill="1" applyBorder="1" applyAlignment="1">
      <alignment horizontal="center" vertical="center"/>
    </xf>
    <xf numFmtId="0" fontId="1" fillId="0" borderId="0" xfId="138" applyFont="1" applyFill="1" applyAlignment="1">
      <alignment vertical="center"/>
    </xf>
    <xf numFmtId="0" fontId="1" fillId="0" borderId="37" xfId="138" applyFont="1" applyFill="1" applyBorder="1" applyAlignment="1">
      <alignment vertical="center"/>
    </xf>
    <xf numFmtId="0" fontId="3" fillId="0" borderId="39" xfId="138" applyFont="1" applyFill="1" applyBorder="1" applyAlignment="1">
      <alignment horizontal="center" vertical="center"/>
    </xf>
    <xf numFmtId="4" fontId="3" fillId="0" borderId="39" xfId="138" applyNumberFormat="1" applyFont="1" applyFill="1" applyBorder="1" applyAlignment="1">
      <alignment horizontal="center" vertical="center"/>
    </xf>
    <xf numFmtId="0" fontId="3" fillId="0" borderId="37" xfId="138" applyFont="1" applyFill="1" applyBorder="1" applyAlignment="1">
      <alignment horizontal="center" vertical="center"/>
    </xf>
    <xf numFmtId="186" fontId="3" fillId="0" borderId="37" xfId="138" applyNumberFormat="1" applyFont="1" applyFill="1" applyBorder="1" applyAlignment="1">
      <alignment horizontal="center" vertical="center"/>
    </xf>
    <xf numFmtId="186" fontId="3" fillId="0" borderId="38" xfId="138" applyNumberFormat="1" applyFont="1" applyFill="1" applyBorder="1" applyAlignment="1">
      <alignment horizontal="center" vertical="center"/>
    </xf>
    <xf numFmtId="10" fontId="1" fillId="0" borderId="0" xfId="157" applyNumberFormat="1" applyFont="1" applyAlignment="1">
      <alignment horizontal="center" vertical="center"/>
    </xf>
    <xf numFmtId="0" fontId="1" fillId="0" borderId="0" xfId="138" applyFont="1" applyFill="1" applyBorder="1" applyAlignment="1">
      <alignment horizontal="center" vertical="top"/>
    </xf>
    <xf numFmtId="0" fontId="1" fillId="0" borderId="0" xfId="138" applyFont="1" applyFill="1" applyBorder="1" applyAlignment="1">
      <alignment horizontal="justify" vertical="top" wrapText="1"/>
    </xf>
    <xf numFmtId="4" fontId="1" fillId="0" borderId="0" xfId="138" applyNumberFormat="1" applyFont="1" applyFill="1" applyBorder="1" applyAlignment="1">
      <alignment horizontal="center"/>
    </xf>
    <xf numFmtId="186" fontId="1" fillId="0" borderId="0" xfId="138" applyNumberFormat="1" applyFont="1" applyFill="1" applyBorder="1" applyAlignment="1">
      <alignment horizontal="left"/>
    </xf>
    <xf numFmtId="187" fontId="1" fillId="0" borderId="0" xfId="138" applyNumberFormat="1" applyFont="1" applyFill="1" applyBorder="1" applyAlignment="1">
      <alignment horizontal="left"/>
    </xf>
    <xf numFmtId="14" fontId="1" fillId="0" borderId="0" xfId="138" applyNumberFormat="1" applyFont="1" applyFill="1" applyBorder="1" applyAlignment="1">
      <alignment horizontal="center" vertical="top"/>
    </xf>
    <xf numFmtId="14" fontId="3" fillId="0" borderId="0" xfId="138" quotePrefix="1" applyNumberFormat="1" applyFont="1" applyFill="1" applyBorder="1" applyAlignment="1">
      <alignment horizontal="center" vertical="top"/>
    </xf>
    <xf numFmtId="0" fontId="3" fillId="0" borderId="0" xfId="138" applyFont="1" applyFill="1" applyBorder="1" applyAlignment="1">
      <alignment horizontal="justify" vertical="top" wrapText="1"/>
    </xf>
    <xf numFmtId="4" fontId="3" fillId="0" borderId="0" xfId="138" applyNumberFormat="1" applyFont="1" applyFill="1" applyBorder="1" applyAlignment="1">
      <alignment horizontal="center"/>
    </xf>
    <xf numFmtId="187" fontId="3" fillId="0" borderId="0" xfId="138" applyNumberFormat="1" applyFont="1" applyFill="1" applyBorder="1" applyAlignment="1">
      <alignment horizontal="left"/>
    </xf>
    <xf numFmtId="0" fontId="3" fillId="0" borderId="0" xfId="138" applyFont="1" applyFill="1" applyBorder="1" applyAlignment="1">
      <alignment horizontal="center" vertical="top"/>
    </xf>
    <xf numFmtId="0" fontId="1" fillId="0" borderId="0" xfId="138" applyFont="1" applyFill="1" applyBorder="1" applyAlignment="1">
      <alignment horizontal="center"/>
    </xf>
    <xf numFmtId="0" fontId="1" fillId="0" borderId="0" xfId="138" applyFont="1" applyFill="1" applyBorder="1"/>
    <xf numFmtId="0" fontId="3" fillId="0" borderId="0" xfId="138" applyFont="1" applyFill="1" applyBorder="1" applyAlignment="1">
      <alignment horizontal="center"/>
    </xf>
    <xf numFmtId="0" fontId="1" fillId="0" borderId="0" xfId="138" applyFont="1" applyFill="1" applyBorder="1" applyAlignment="1">
      <alignment horizontal="left" vertical="top" wrapText="1"/>
    </xf>
    <xf numFmtId="0" fontId="3" fillId="0" borderId="0" xfId="138" applyFont="1" applyFill="1" applyBorder="1" applyAlignment="1">
      <alignment horizontal="left" vertical="top"/>
    </xf>
    <xf numFmtId="0" fontId="3" fillId="0" borderId="0" xfId="138" applyFont="1" applyFill="1" applyBorder="1" applyAlignment="1">
      <alignment horizontal="left" vertical="top" wrapText="1"/>
    </xf>
    <xf numFmtId="0" fontId="1" fillId="0" borderId="0" xfId="138" applyFont="1" applyFill="1"/>
    <xf numFmtId="0" fontId="3" fillId="0" borderId="86" xfId="199" applyFont="1" applyFill="1" applyBorder="1" applyAlignment="1">
      <alignment horizontal="center" vertical="center"/>
    </xf>
    <xf numFmtId="0" fontId="3" fillId="0" borderId="52" xfId="199" applyFont="1" applyFill="1" applyBorder="1" applyAlignment="1">
      <alignment horizontal="center" vertical="center"/>
    </xf>
    <xf numFmtId="0" fontId="3" fillId="0" borderId="89" xfId="199" applyFont="1" applyFill="1" applyBorder="1" applyAlignment="1">
      <alignment horizontal="center" vertical="center"/>
    </xf>
    <xf numFmtId="4" fontId="3" fillId="0" borderId="52" xfId="199" applyNumberFormat="1" applyFont="1" applyFill="1" applyBorder="1" applyAlignment="1">
      <alignment horizontal="center" vertical="center"/>
    </xf>
    <xf numFmtId="0" fontId="3" fillId="0" borderId="52" xfId="199" applyFont="1" applyBorder="1" applyAlignment="1">
      <alignment horizontal="center" vertical="center"/>
    </xf>
    <xf numFmtId="0" fontId="1" fillId="0" borderId="0" xfId="199" applyFont="1"/>
    <xf numFmtId="0" fontId="48" fillId="0" borderId="0" xfId="138" applyFont="1"/>
    <xf numFmtId="0" fontId="3" fillId="0" borderId="0" xfId="199" applyFont="1" applyAlignment="1">
      <alignment vertical="distributed"/>
    </xf>
    <xf numFmtId="0" fontId="1" fillId="0" borderId="0" xfId="199" applyFont="1" applyAlignment="1">
      <alignment vertical="distributed"/>
    </xf>
    <xf numFmtId="4" fontId="1" fillId="0" borderId="50" xfId="199" applyNumberFormat="1" applyFont="1" applyBorder="1" applyAlignment="1">
      <alignment horizontal="center"/>
    </xf>
    <xf numFmtId="4" fontId="1" fillId="0" borderId="51" xfId="199" applyNumberFormat="1" applyFont="1" applyBorder="1" applyAlignment="1">
      <alignment horizontal="center"/>
    </xf>
    <xf numFmtId="4" fontId="47" fillId="0" borderId="5" xfId="199" applyNumberFormat="1" applyFont="1" applyBorder="1" applyAlignment="1">
      <alignment horizontal="center"/>
    </xf>
    <xf numFmtId="4" fontId="1" fillId="0" borderId="5" xfId="199" applyNumberFormat="1" applyFont="1" applyBorder="1" applyAlignment="1">
      <alignment horizontal="center"/>
    </xf>
    <xf numFmtId="4" fontId="1" fillId="0" borderId="17" xfId="199" applyNumberFormat="1" applyFont="1" applyBorder="1" applyAlignment="1">
      <alignment horizontal="center"/>
    </xf>
    <xf numFmtId="0" fontId="3" fillId="0" borderId="0" xfId="39" applyFont="1" applyBorder="1" applyAlignment="1">
      <alignment vertical="center" wrapText="1"/>
    </xf>
    <xf numFmtId="4" fontId="47" fillId="0" borderId="46" xfId="199" applyNumberFormat="1" applyFont="1" applyBorder="1" applyAlignment="1">
      <alignment horizontal="center"/>
    </xf>
    <xf numFmtId="4" fontId="1" fillId="0" borderId="46" xfId="199" applyNumberFormat="1" applyFont="1" applyBorder="1" applyAlignment="1">
      <alignment horizontal="center"/>
    </xf>
    <xf numFmtId="4" fontId="1" fillId="0" borderId="47" xfId="199" applyNumberFormat="1" applyFont="1" applyBorder="1" applyAlignment="1">
      <alignment horizontal="center"/>
    </xf>
    <xf numFmtId="4" fontId="1" fillId="0" borderId="89" xfId="199" applyNumberFormat="1" applyFont="1" applyBorder="1" applyAlignment="1">
      <alignment horizontal="center" vertical="center"/>
    </xf>
    <xf numFmtId="0" fontId="1" fillId="0" borderId="0" xfId="199" applyFont="1" applyAlignment="1">
      <alignment vertical="center"/>
    </xf>
    <xf numFmtId="0" fontId="1" fillId="0" borderId="82" xfId="199" applyFont="1" applyFill="1" applyBorder="1" applyAlignment="1">
      <alignment horizontal="center" vertical="center"/>
    </xf>
    <xf numFmtId="0" fontId="1" fillId="0" borderId="39" xfId="199" applyFont="1" applyFill="1" applyBorder="1" applyAlignment="1">
      <alignment horizontal="center" vertical="center"/>
    </xf>
    <xf numFmtId="0" fontId="1" fillId="0" borderId="11" xfId="199" applyFont="1" applyFill="1" applyBorder="1"/>
    <xf numFmtId="0" fontId="1" fillId="0" borderId="12" xfId="199" applyFont="1" applyFill="1" applyBorder="1"/>
    <xf numFmtId="0" fontId="1" fillId="0" borderId="12" xfId="199" applyFont="1" applyBorder="1"/>
    <xf numFmtId="0" fontId="1" fillId="0" borderId="13" xfId="199" applyFont="1" applyBorder="1"/>
    <xf numFmtId="0" fontId="1" fillId="0" borderId="14" xfId="199" applyFont="1" applyFill="1" applyBorder="1"/>
    <xf numFmtId="0" fontId="1" fillId="0" borderId="15" xfId="199" applyFont="1" applyBorder="1"/>
    <xf numFmtId="0" fontId="6" fillId="49" borderId="38" xfId="0" applyFont="1" applyFill="1" applyBorder="1" applyAlignment="1">
      <alignment horizontal="center"/>
    </xf>
    <xf numFmtId="0" fontId="6" fillId="49" borderId="39" xfId="0" applyFont="1" applyFill="1" applyBorder="1" applyAlignment="1">
      <alignment horizontal="center"/>
    </xf>
    <xf numFmtId="0" fontId="6" fillId="49" borderId="42" xfId="0" applyFont="1" applyFill="1" applyBorder="1" applyAlignment="1">
      <alignment horizontal="center"/>
    </xf>
    <xf numFmtId="0" fontId="1" fillId="0" borderId="14" xfId="39" applyFont="1" applyFill="1" applyBorder="1" applyAlignment="1">
      <alignment horizontal="left"/>
    </xf>
    <xf numFmtId="0" fontId="1" fillId="0" borderId="0" xfId="39" applyFont="1" applyFill="1" applyBorder="1" applyAlignment="1">
      <alignment horizontal="left"/>
    </xf>
    <xf numFmtId="0" fontId="1" fillId="0" borderId="14" xfId="39" applyFont="1" applyBorder="1"/>
    <xf numFmtId="0" fontId="52" fillId="0" borderId="0" xfId="39" applyFont="1"/>
    <xf numFmtId="0" fontId="47" fillId="0" borderId="0" xfId="39" applyFont="1" applyAlignment="1">
      <alignment horizontal="center"/>
    </xf>
    <xf numFmtId="0" fontId="27" fillId="0" borderId="0" xfId="199" applyFont="1"/>
    <xf numFmtId="0" fontId="1" fillId="25" borderId="5"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35" xfId="199" applyFont="1" applyFill="1" applyBorder="1" applyAlignment="1">
      <alignment horizontal="center" vertical="distributed"/>
    </xf>
    <xf numFmtId="0" fontId="3" fillId="0" borderId="41" xfId="199" applyFont="1" applyFill="1" applyBorder="1" applyAlignment="1">
      <alignment horizontal="center" vertical="distributed"/>
    </xf>
    <xf numFmtId="0" fontId="3" fillId="0" borderId="41" xfId="199" applyFont="1" applyBorder="1" applyAlignment="1">
      <alignment horizontal="center" vertical="distributed"/>
    </xf>
    <xf numFmtId="0" fontId="3" fillId="0" borderId="36" xfId="199" applyFont="1" applyBorder="1" applyAlignment="1">
      <alignment horizontal="center" vertical="distributed"/>
    </xf>
    <xf numFmtId="0" fontId="4" fillId="0" borderId="4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14" xfId="199" applyFont="1" applyFill="1" applyBorder="1" applyAlignment="1">
      <alignment horizontal="left" vertical="center"/>
    </xf>
    <xf numFmtId="0" fontId="1" fillId="0" borderId="81" xfId="199" applyFont="1" applyFill="1" applyBorder="1" applyAlignment="1">
      <alignment horizontal="left" vertical="center"/>
    </xf>
    <xf numFmtId="0" fontId="1" fillId="0" borderId="38" xfId="199" applyFont="1" applyFill="1" applyBorder="1" applyAlignment="1">
      <alignment horizontal="left" vertical="center"/>
    </xf>
    <xf numFmtId="0" fontId="3" fillId="50" borderId="36" xfId="138" applyFont="1" applyFill="1" applyBorder="1" applyAlignment="1">
      <alignment horizontal="center" vertical="center" wrapText="1"/>
    </xf>
    <xf numFmtId="4" fontId="3" fillId="47" borderId="36" xfId="138" applyNumberFormat="1" applyFont="1" applyFill="1" applyBorder="1" applyAlignment="1">
      <alignment horizontal="center" vertical="center"/>
    </xf>
    <xf numFmtId="0" fontId="3" fillId="0" borderId="8" xfId="138" applyFont="1" applyFill="1" applyBorder="1" applyAlignment="1">
      <alignment horizontal="center" vertical="center"/>
    </xf>
    <xf numFmtId="0" fontId="1" fillId="0" borderId="5" xfId="138" applyFont="1" applyFill="1" applyBorder="1" applyAlignment="1">
      <alignment horizontal="center" vertical="center" wrapText="1"/>
    </xf>
    <xf numFmtId="0" fontId="1" fillId="0" borderId="5" xfId="138" applyFont="1" applyFill="1" applyBorder="1" applyAlignment="1">
      <alignment horizontal="left" vertical="center" wrapText="1"/>
    </xf>
    <xf numFmtId="10" fontId="1" fillId="0" borderId="5" xfId="138" applyNumberFormat="1" applyFont="1" applyFill="1" applyBorder="1" applyAlignment="1">
      <alignment horizontal="center" vertical="center" wrapText="1"/>
    </xf>
    <xf numFmtId="9" fontId="1" fillId="0" borderId="5" xfId="138" applyNumberFormat="1" applyFont="1" applyFill="1" applyBorder="1" applyAlignment="1">
      <alignment horizontal="center" vertical="center" wrapText="1"/>
    </xf>
    <xf numFmtId="4" fontId="1" fillId="0" borderId="5" xfId="138" applyNumberFormat="1" applyFont="1" applyFill="1" applyBorder="1" applyAlignment="1">
      <alignment horizontal="center" vertical="center" wrapText="1"/>
    </xf>
    <xf numFmtId="185" fontId="3" fillId="0" borderId="5" xfId="138" applyNumberFormat="1" applyFont="1" applyFill="1" applyBorder="1" applyAlignment="1">
      <alignment horizontal="center" vertical="center"/>
    </xf>
    <xf numFmtId="4" fontId="3" fillId="0" borderId="1" xfId="138" applyNumberFormat="1" applyFont="1" applyFill="1" applyBorder="1" applyAlignment="1">
      <alignment horizontal="center" vertical="center"/>
    </xf>
    <xf numFmtId="0" fontId="3" fillId="0" borderId="5" xfId="138" applyFont="1" applyFill="1" applyBorder="1" applyAlignment="1">
      <alignment horizontal="center" vertical="center"/>
    </xf>
    <xf numFmtId="0" fontId="3" fillId="0" borderId="5" xfId="138" applyFont="1" applyFill="1" applyBorder="1" applyAlignment="1">
      <alignment horizontal="left" vertical="center" wrapText="1"/>
    </xf>
    <xf numFmtId="0" fontId="3" fillId="0" borderId="5" xfId="138" applyFont="1" applyFill="1" applyBorder="1" applyAlignment="1">
      <alignment horizontal="center" vertical="center" wrapText="1"/>
    </xf>
    <xf numFmtId="4" fontId="3" fillId="0" borderId="5" xfId="138" applyNumberFormat="1" applyFont="1" applyFill="1" applyBorder="1" applyAlignment="1">
      <alignment horizontal="center" vertical="center" wrapText="1"/>
    </xf>
    <xf numFmtId="9" fontId="3" fillId="0" borderId="5" xfId="138" applyNumberFormat="1" applyFont="1" applyFill="1" applyBorder="1" applyAlignment="1">
      <alignment horizontal="center" vertical="center" wrapText="1"/>
    </xf>
    <xf numFmtId="0" fontId="3" fillId="0" borderId="0" xfId="157" applyFont="1"/>
    <xf numFmtId="4" fontId="1" fillId="0" borderId="94" xfId="157" applyNumberFormat="1" applyFont="1" applyBorder="1" applyAlignment="1">
      <alignment horizontal="left" vertical="center"/>
    </xf>
    <xf numFmtId="4" fontId="1" fillId="0" borderId="95" xfId="157" applyNumberFormat="1" applyFont="1" applyBorder="1" applyAlignment="1">
      <alignment horizontal="left" vertical="center" wrapText="1"/>
    </xf>
    <xf numFmtId="4" fontId="3" fillId="0" borderId="0" xfId="138" applyNumberFormat="1" applyFont="1" applyFill="1" applyBorder="1" applyAlignment="1">
      <alignment horizontal="center" vertical="center"/>
    </xf>
    <xf numFmtId="4" fontId="1" fillId="47" borderId="95" xfId="157" applyNumberFormat="1" applyFont="1" applyFill="1" applyBorder="1" applyAlignment="1">
      <alignment horizontal="left" vertical="center"/>
    </xf>
    <xf numFmtId="4" fontId="1" fillId="0" borderId="0" xfId="157" applyNumberFormat="1" applyFont="1" applyAlignment="1">
      <alignment horizontal="center" vertical="center"/>
    </xf>
    <xf numFmtId="0" fontId="4" fillId="25" borderId="20" xfId="0" applyFont="1" applyFill="1" applyBorder="1" applyAlignment="1">
      <alignment horizontal="center" vertical="center"/>
    </xf>
    <xf numFmtId="4" fontId="3" fillId="0" borderId="15" xfId="199" applyNumberFormat="1" applyFont="1" applyBorder="1" applyAlignment="1">
      <alignment horizontal="center" vertical="center"/>
    </xf>
    <xf numFmtId="4" fontId="3" fillId="0" borderId="88" xfId="199" applyNumberFormat="1" applyFont="1" applyBorder="1" applyAlignment="1">
      <alignment horizontal="center" vertical="center"/>
    </xf>
    <xf numFmtId="4" fontId="3" fillId="0" borderId="40" xfId="199" applyNumberFormat="1" applyFont="1" applyFill="1" applyBorder="1" applyAlignment="1">
      <alignment horizontal="center" vertical="center"/>
    </xf>
    <xf numFmtId="0" fontId="1" fillId="0" borderId="5" xfId="51" applyFont="1" applyBorder="1" applyAlignment="1">
      <alignment vertical="center" wrapText="1"/>
    </xf>
    <xf numFmtId="182" fontId="1" fillId="0" borderId="5" xfId="51" applyNumberFormat="1" applyFont="1" applyBorder="1" applyAlignment="1">
      <alignment horizontal="center" vertical="center"/>
    </xf>
    <xf numFmtId="4" fontId="1" fillId="0" borderId="5" xfId="51" applyNumberFormat="1" applyFont="1" applyBorder="1" applyAlignment="1">
      <alignment horizontal="center" vertical="center"/>
    </xf>
    <xf numFmtId="182" fontId="1" fillId="0" borderId="17" xfId="51" applyNumberFormat="1" applyFont="1" applyBorder="1" applyAlignment="1">
      <alignment horizontal="center" vertical="center"/>
    </xf>
    <xf numFmtId="2" fontId="3" fillId="0" borderId="5" xfId="138" applyNumberFormat="1" applyFont="1" applyFill="1" applyBorder="1" applyAlignment="1">
      <alignment horizontal="center" vertical="center" wrapText="1"/>
    </xf>
    <xf numFmtId="4" fontId="1" fillId="0" borderId="43" xfId="157" applyNumberFormat="1" applyFont="1" applyBorder="1" applyAlignment="1">
      <alignment horizontal="left" vertical="center" wrapText="1"/>
    </xf>
    <xf numFmtId="0" fontId="44" fillId="0" borderId="96" xfId="0" applyFont="1" applyBorder="1"/>
    <xf numFmtId="178" fontId="44" fillId="0" borderId="96" xfId="0" applyNumberFormat="1" applyFont="1" applyBorder="1" applyAlignment="1">
      <alignment horizontal="center"/>
    </xf>
    <xf numFmtId="0" fontId="31" fillId="0" borderId="96" xfId="198" applyBorder="1"/>
    <xf numFmtId="9" fontId="31" fillId="0" borderId="9"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0" xfId="0" applyNumberFormat="1" applyFont="1" applyAlignment="1">
      <alignment horizontal="center" vertical="center"/>
    </xf>
    <xf numFmtId="0" fontId="50" fillId="2" borderId="19" xfId="1" applyFont="1" applyFill="1" applyBorder="1" applyAlignment="1">
      <alignment horizontal="center" vertical="center" wrapText="1"/>
    </xf>
    <xf numFmtId="0" fontId="50" fillId="2" borderId="7" xfId="1" applyFont="1" applyFill="1" applyBorder="1" applyAlignment="1">
      <alignment horizontal="center" vertical="center" wrapText="1"/>
    </xf>
    <xf numFmtId="2" fontId="50" fillId="2" borderId="7" xfId="1" applyNumberFormat="1" applyFont="1" applyFill="1" applyBorder="1" applyAlignment="1">
      <alignment horizontal="center" vertical="center" wrapText="1"/>
    </xf>
    <xf numFmtId="4" fontId="50" fillId="2" borderId="53" xfId="1" applyNumberFormat="1" applyFont="1" applyFill="1" applyBorder="1" applyAlignment="1">
      <alignment horizontal="center" vertical="center" wrapText="1"/>
    </xf>
    <xf numFmtId="4" fontId="50" fillId="2" borderId="21"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8" fontId="1" fillId="0" borderId="0" xfId="51" applyNumberFormat="1" applyFont="1" applyFill="1" applyAlignment="1">
      <alignment vertical="center"/>
    </xf>
    <xf numFmtId="189" fontId="3" fillId="0" borderId="47" xfId="51" applyNumberFormat="1" applyFont="1" applyFill="1" applyBorder="1" applyAlignment="1">
      <alignment horizontal="center" vertical="center"/>
    </xf>
    <xf numFmtId="4" fontId="4" fillId="0" borderId="17" xfId="0" applyNumberFormat="1" applyFont="1" applyBorder="1" applyAlignment="1">
      <alignment horizontal="center" vertical="center"/>
    </xf>
    <xf numFmtId="4" fontId="6" fillId="0" borderId="17" xfId="0" applyNumberFormat="1" applyFont="1" applyBorder="1" applyAlignment="1">
      <alignment horizontal="center" vertical="center"/>
    </xf>
    <xf numFmtId="0" fontId="4" fillId="0" borderId="86" xfId="0" applyFont="1" applyBorder="1" applyAlignment="1">
      <alignment horizontal="center" vertical="center"/>
    </xf>
    <xf numFmtId="4" fontId="4" fillId="0" borderId="89" xfId="0" applyNumberFormat="1" applyFont="1" applyBorder="1" applyAlignment="1">
      <alignment horizontal="center" vertical="center"/>
    </xf>
    <xf numFmtId="0" fontId="4" fillId="0" borderId="16" xfId="0" applyFont="1" applyBorder="1" applyAlignment="1">
      <alignment horizontal="left" vertical="center"/>
    </xf>
    <xf numFmtId="0" fontId="53" fillId="0" borderId="5" xfId="0" applyFont="1" applyBorder="1" applyAlignment="1">
      <alignment horizontal="left" vertical="center"/>
    </xf>
    <xf numFmtId="0" fontId="53" fillId="0" borderId="0" xfId="0" applyFont="1" applyAlignment="1">
      <alignment horizontal="center" vertical="center"/>
    </xf>
    <xf numFmtId="0" fontId="53" fillId="0" borderId="0" xfId="0" applyFont="1"/>
    <xf numFmtId="2" fontId="53" fillId="0" borderId="0" xfId="0" applyNumberFormat="1" applyFont="1" applyAlignment="1">
      <alignment horizontal="center" vertical="center"/>
    </xf>
    <xf numFmtId="4" fontId="53" fillId="0" borderId="0" xfId="0" applyNumberFormat="1" applyFont="1" applyAlignment="1">
      <alignment horizontal="center" vertical="center"/>
    </xf>
    <xf numFmtId="0" fontId="55" fillId="0" borderId="0" xfId="0" applyFont="1"/>
    <xf numFmtId="0" fontId="53" fillId="0" borderId="5" xfId="0" applyFont="1" applyBorder="1" applyAlignment="1">
      <alignment horizontal="center" vertical="center"/>
    </xf>
    <xf numFmtId="4" fontId="53" fillId="0" borderId="5" xfId="0" applyNumberFormat="1" applyFont="1" applyBorder="1" applyAlignment="1">
      <alignment horizontal="center" vertical="center"/>
    </xf>
    <xf numFmtId="0" fontId="53" fillId="0" borderId="5" xfId="0" applyFont="1" applyBorder="1" applyAlignment="1">
      <alignment wrapText="1"/>
    </xf>
    <xf numFmtId="4" fontId="53" fillId="0" borderId="1" xfId="0" applyNumberFormat="1" applyFont="1" applyBorder="1" applyAlignment="1">
      <alignment horizontal="center" vertical="center"/>
    </xf>
    <xf numFmtId="0" fontId="55" fillId="0" borderId="50" xfId="0" applyFont="1" applyBorder="1" applyAlignment="1">
      <alignment horizontal="center" vertical="center"/>
    </xf>
    <xf numFmtId="0" fontId="55" fillId="0" borderId="51" xfId="0" applyFont="1" applyBorder="1" applyAlignment="1">
      <alignment horizontal="center" vertical="center"/>
    </xf>
    <xf numFmtId="0" fontId="55" fillId="0" borderId="49" xfId="0" applyFont="1" applyBorder="1" applyAlignment="1">
      <alignment horizontal="center" vertical="center"/>
    </xf>
    <xf numFmtId="4" fontId="53" fillId="0" borderId="0" xfId="0" applyNumberFormat="1" applyFont="1"/>
    <xf numFmtId="0" fontId="53" fillId="0" borderId="0" xfId="0" applyFont="1" applyAlignment="1">
      <alignment vertical="center"/>
    </xf>
    <xf numFmtId="0" fontId="53" fillId="0" borderId="0" xfId="0" applyFont="1" applyBorder="1" applyAlignment="1">
      <alignment vertical="center"/>
    </xf>
    <xf numFmtId="4" fontId="53" fillId="0" borderId="8" xfId="0" applyNumberFormat="1" applyFont="1" applyBorder="1" applyAlignment="1">
      <alignment vertical="center"/>
    </xf>
    <xf numFmtId="4" fontId="53" fillId="0" borderId="5" xfId="0" applyNumberFormat="1" applyFont="1" applyBorder="1" applyAlignment="1">
      <alignment vertical="center"/>
    </xf>
    <xf numFmtId="4" fontId="53" fillId="0" borderId="17" xfId="0" applyNumberFormat="1" applyFont="1" applyBorder="1" applyAlignment="1">
      <alignment vertical="center"/>
    </xf>
    <xf numFmtId="0" fontId="54" fillId="2" borderId="83" xfId="1" applyFont="1" applyFill="1" applyBorder="1" applyAlignment="1">
      <alignment horizontal="center" vertical="center" wrapText="1"/>
    </xf>
    <xf numFmtId="0" fontId="54" fillId="2" borderId="84" xfId="1" applyFont="1" applyFill="1" applyBorder="1" applyAlignment="1">
      <alignment horizontal="center" vertical="center" wrapText="1"/>
    </xf>
    <xf numFmtId="2" fontId="54" fillId="2" borderId="84" xfId="1" applyNumberFormat="1" applyFont="1" applyFill="1" applyBorder="1" applyAlignment="1">
      <alignment horizontal="center" vertical="center" wrapText="1"/>
    </xf>
    <xf numFmtId="4" fontId="54" fillId="2" borderId="99" xfId="1" applyNumberFormat="1" applyFont="1" applyFill="1" applyBorder="1" applyAlignment="1">
      <alignment horizontal="center" vertical="center" wrapText="1"/>
    </xf>
    <xf numFmtId="0" fontId="53" fillId="0" borderId="86" xfId="0" applyFont="1" applyBorder="1" applyAlignment="1">
      <alignment horizontal="center" vertical="center"/>
    </xf>
    <xf numFmtId="0" fontId="53" fillId="0" borderId="16" xfId="0" applyFont="1" applyBorder="1" applyAlignment="1">
      <alignment horizontal="left" vertical="center"/>
    </xf>
    <xf numFmtId="0" fontId="53" fillId="0" borderId="16" xfId="0" applyFont="1" applyBorder="1"/>
    <xf numFmtId="0" fontId="53" fillId="0" borderId="16" xfId="0" applyFont="1" applyBorder="1" applyAlignment="1">
      <alignment horizontal="center" vertical="center"/>
    </xf>
    <xf numFmtId="2" fontId="53" fillId="0" borderId="16" xfId="0" applyNumberFormat="1" applyFont="1" applyBorder="1" applyAlignment="1">
      <alignment horizontal="center" vertical="center"/>
    </xf>
    <xf numFmtId="4" fontId="53" fillId="0" borderId="89" xfId="0" applyNumberFormat="1" applyFont="1" applyBorder="1" applyAlignment="1">
      <alignment horizontal="center" vertical="center"/>
    </xf>
    <xf numFmtId="0" fontId="53" fillId="0" borderId="16" xfId="0" applyFont="1" applyBorder="1" applyAlignment="1">
      <alignment vertical="center"/>
    </xf>
    <xf numFmtId="0" fontId="53" fillId="0" borderId="89" xfId="0" applyFont="1" applyBorder="1" applyAlignment="1">
      <alignment vertical="center"/>
    </xf>
    <xf numFmtId="0" fontId="0" fillId="0" borderId="0" xfId="0" applyFill="1"/>
    <xf numFmtId="0" fontId="55" fillId="0" borderId="49"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1" xfId="0" applyFont="1" applyFill="1" applyBorder="1" applyAlignment="1">
      <alignment horizontal="center" vertical="center" wrapText="1"/>
    </xf>
    <xf numFmtId="0" fontId="53" fillId="0" borderId="8" xfId="0" applyFont="1" applyBorder="1" applyAlignment="1">
      <alignment horizontal="left" vertical="center"/>
    </xf>
    <xf numFmtId="4" fontId="53" fillId="0" borderId="17" xfId="0" applyNumberFormat="1" applyFont="1" applyFill="1" applyBorder="1" applyAlignment="1">
      <alignment horizontal="center" vertical="center"/>
    </xf>
    <xf numFmtId="0" fontId="55" fillId="0" borderId="45" xfId="0" applyFont="1" applyBorder="1" applyAlignment="1">
      <alignment horizontal="left" vertical="center"/>
    </xf>
    <xf numFmtId="4" fontId="55" fillId="0" borderId="46" xfId="0" applyNumberFormat="1" applyFont="1" applyBorder="1" applyAlignment="1">
      <alignment horizontal="center" vertical="center"/>
    </xf>
    <xf numFmtId="4" fontId="55" fillId="0" borderId="47" xfId="0" applyNumberFormat="1" applyFont="1" applyBorder="1" applyAlignment="1">
      <alignment horizontal="center" vertical="center"/>
    </xf>
    <xf numFmtId="0" fontId="53" fillId="0" borderId="37" xfId="0" applyFont="1" applyFill="1" applyBorder="1" applyAlignment="1">
      <alignment horizontal="left" vertical="center"/>
    </xf>
    <xf numFmtId="10" fontId="4" fillId="0" borderId="0" xfId="0" applyNumberFormat="1" applyFont="1"/>
    <xf numFmtId="0" fontId="53" fillId="0" borderId="8" xfId="0" applyFont="1" applyBorder="1" applyAlignment="1">
      <alignment horizontal="center" vertical="center"/>
    </xf>
    <xf numFmtId="171" fontId="1" fillId="0" borderId="59" xfId="51" applyNumberFormat="1" applyFont="1" applyFill="1" applyBorder="1" applyAlignment="1" applyProtection="1">
      <alignment horizontal="center" vertical="center"/>
      <protection locked="0"/>
    </xf>
    <xf numFmtId="4" fontId="44" fillId="0" borderId="91" xfId="157" applyNumberFormat="1" applyFont="1" applyBorder="1" applyAlignment="1">
      <alignment horizontal="left" vertical="center"/>
    </xf>
    <xf numFmtId="190" fontId="44" fillId="0" borderId="0" xfId="138" applyNumberFormat="1" applyFont="1" applyFill="1" applyBorder="1" applyAlignment="1">
      <alignment horizontal="center"/>
    </xf>
    <xf numFmtId="0" fontId="1" fillId="0" borderId="0" xfId="51" applyFont="1" applyFill="1" applyBorder="1" applyAlignment="1">
      <alignment horizontal="left" vertical="center"/>
    </xf>
    <xf numFmtId="4" fontId="3" fillId="0" borderId="50" xfId="51" quotePrefix="1" applyNumberFormat="1" applyFont="1" applyFill="1" applyBorder="1" applyAlignment="1">
      <alignment horizontal="center" vertical="center"/>
    </xf>
    <xf numFmtId="4" fontId="3" fillId="0" borderId="50" xfId="51" applyNumberFormat="1" applyFont="1" applyFill="1" applyBorder="1" applyAlignment="1">
      <alignment horizontal="center" vertical="center"/>
    </xf>
    <xf numFmtId="4" fontId="1" fillId="0" borderId="12" xfId="51" quotePrefix="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 fontId="1" fillId="0" borderId="15" xfId="51" applyNumberFormat="1" applyFont="1" applyFill="1" applyBorder="1" applyAlignment="1">
      <alignment horizontal="center" vertical="center"/>
    </xf>
    <xf numFmtId="44" fontId="1" fillId="0" borderId="46" xfId="201" applyFont="1" applyFill="1" applyBorder="1" applyAlignment="1">
      <alignment horizontal="center" vertical="center"/>
    </xf>
    <xf numFmtId="44" fontId="3" fillId="0" borderId="46" xfId="201" applyFont="1" applyFill="1" applyBorder="1" applyAlignment="1">
      <alignment horizontal="center" vertical="center"/>
    </xf>
    <xf numFmtId="4" fontId="1" fillId="0" borderId="52" xfId="51" applyNumberFormat="1" applyFont="1" applyFill="1" applyBorder="1" applyAlignment="1">
      <alignment vertical="center"/>
    </xf>
    <xf numFmtId="4" fontId="1" fillId="0" borderId="89" xfId="51" applyNumberFormat="1" applyFont="1" applyFill="1" applyBorder="1" applyAlignment="1">
      <alignment horizontal="center" vertical="center"/>
    </xf>
    <xf numFmtId="44" fontId="1" fillId="0" borderId="0" xfId="201" applyFont="1" applyFill="1" applyBorder="1" applyAlignment="1">
      <alignment horizontal="center" vertical="center"/>
    </xf>
    <xf numFmtId="44" fontId="3" fillId="0" borderId="0" xfId="201" applyFont="1" applyFill="1" applyBorder="1" applyAlignment="1">
      <alignment horizontal="center" vertical="center"/>
    </xf>
    <xf numFmtId="4" fontId="3" fillId="0" borderId="45" xfId="51" applyNumberFormat="1" applyFont="1" applyFill="1" applyBorder="1" applyAlignment="1">
      <alignment horizontal="center" vertical="center"/>
    </xf>
    <xf numFmtId="2" fontId="1" fillId="0" borderId="39" xfId="0" applyNumberFormat="1" applyFont="1" applyBorder="1" applyAlignment="1">
      <alignment horizontal="center"/>
    </xf>
    <xf numFmtId="0" fontId="4" fillId="0" borderId="8" xfId="0" applyFont="1" applyBorder="1" applyAlignment="1">
      <alignment horizontal="center" vertical="center"/>
    </xf>
    <xf numFmtId="4" fontId="55" fillId="0" borderId="38" xfId="0" applyNumberFormat="1" applyFont="1" applyBorder="1" applyAlignment="1">
      <alignment horizontal="center"/>
    </xf>
    <xf numFmtId="0" fontId="55" fillId="0" borderId="39" xfId="0" applyFont="1" applyBorder="1" applyAlignment="1">
      <alignment horizontal="center"/>
    </xf>
    <xf numFmtId="0" fontId="55" fillId="0" borderId="40" xfId="0" applyFont="1" applyBorder="1" applyAlignment="1">
      <alignment horizont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25" borderId="8"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11" xfId="1" applyFont="1" applyBorder="1" applyAlignment="1">
      <alignment horizontal="center" vertical="center"/>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8" fillId="25" borderId="19"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8" fillId="0" borderId="53"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98" xfId="1" applyFont="1" applyFill="1" applyBorder="1" applyAlignment="1">
      <alignment horizontal="center" vertical="center" wrapText="1"/>
    </xf>
    <xf numFmtId="0" fontId="53" fillId="0" borderId="8" xfId="0" applyFont="1" applyBorder="1" applyAlignment="1">
      <alignment horizontal="center" vertical="center"/>
    </xf>
    <xf numFmtId="0" fontId="53"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3" fillId="0" borderId="0" xfId="51" applyFont="1" applyFill="1" applyBorder="1" applyAlignment="1">
      <alignment horizontal="center" vertical="center"/>
    </xf>
    <xf numFmtId="0" fontId="1" fillId="0" borderId="0" xfId="51" applyFill="1" applyBorder="1" applyAlignment="1">
      <alignment horizontal="center" vertical="center"/>
    </xf>
    <xf numFmtId="0" fontId="1" fillId="0" borderId="55" xfId="51" applyFill="1" applyBorder="1" applyAlignment="1">
      <alignment horizontal="center" vertical="center"/>
    </xf>
    <xf numFmtId="0" fontId="3" fillId="0" borderId="53"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8" xfId="51" applyFont="1" applyFill="1" applyBorder="1" applyAlignment="1">
      <alignment horizontal="left" vertical="center"/>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9" xfId="51" applyFill="1" applyBorder="1" applyAlignment="1">
      <alignment horizontal="left" vertical="center"/>
    </xf>
    <xf numFmtId="0" fontId="1" fillId="0" borderId="57" xfId="5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9" xfId="51" applyFill="1" applyBorder="1" applyAlignment="1">
      <alignment horizontal="center" vertical="center" wrapText="1"/>
    </xf>
    <xf numFmtId="0" fontId="1" fillId="0" borderId="57" xfId="51" applyFill="1" applyBorder="1" applyAlignment="1">
      <alignment horizontal="center" vertical="center" wrapText="1"/>
    </xf>
    <xf numFmtId="0" fontId="1" fillId="0" borderId="0" xfId="51" applyFill="1" applyBorder="1" applyAlignment="1">
      <alignment horizontal="left" vertical="center"/>
    </xf>
    <xf numFmtId="0" fontId="1" fillId="0" borderId="55" xfId="51" applyFill="1" applyBorder="1" applyAlignment="1">
      <alignment horizontal="left" vertical="center"/>
    </xf>
    <xf numFmtId="0" fontId="48" fillId="0" borderId="1" xfId="51" applyFont="1" applyFill="1" applyBorder="1" applyAlignment="1">
      <alignment horizontal="left" vertical="center"/>
    </xf>
    <xf numFmtId="0" fontId="48" fillId="0" borderId="2" xfId="51" applyFont="1" applyFill="1" applyBorder="1" applyAlignment="1">
      <alignment horizontal="left" vertical="center"/>
    </xf>
    <xf numFmtId="0" fontId="48"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1" fillId="0" borderId="5" xfId="51" applyFont="1" applyFill="1" applyBorder="1" applyAlignment="1">
      <alignment horizontal="left" vertical="center"/>
    </xf>
    <xf numFmtId="4" fontId="28" fillId="0" borderId="8"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45" xfId="51" applyNumberFormat="1" applyFont="1" applyFill="1" applyBorder="1" applyAlignment="1">
      <alignment horizontal="left" vertical="center"/>
    </xf>
    <xf numFmtId="4" fontId="28" fillId="0" borderId="46"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48"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0" fontId="3" fillId="0" borderId="9"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56" xfId="51" applyNumberFormat="1" applyFont="1" applyFill="1" applyBorder="1" applyAlignment="1">
      <alignment horizontal="left" vertical="center"/>
    </xf>
    <xf numFmtId="4" fontId="3" fillId="0" borderId="9"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53"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8" xfId="51" applyFont="1" applyFill="1" applyBorder="1" applyAlignment="1">
      <alignment horizontal="left" vertical="center"/>
    </xf>
    <xf numFmtId="0" fontId="3" fillId="0" borderId="53"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8" xfId="51" applyFont="1" applyFill="1" applyBorder="1" applyAlignment="1">
      <alignment horizontal="center" vertical="center"/>
    </xf>
    <xf numFmtId="0" fontId="51" fillId="0" borderId="0" xfId="51" applyFont="1" applyFill="1" applyAlignment="1">
      <alignment horizontal="center" wrapText="1"/>
    </xf>
    <xf numFmtId="4" fontId="3" fillId="0" borderId="50" xfId="51" applyNumberFormat="1" applyFont="1" applyFill="1" applyBorder="1" applyAlignment="1">
      <alignment horizontal="center" vertical="center"/>
    </xf>
    <xf numFmtId="4" fontId="3" fillId="0" borderId="49" xfId="51" applyNumberFormat="1" applyFont="1" applyFill="1" applyBorder="1" applyAlignment="1">
      <alignment horizontal="center" vertical="center"/>
    </xf>
    <xf numFmtId="4" fontId="3" fillId="0" borderId="8"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8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86" xfId="199" applyFont="1" applyFill="1" applyBorder="1" applyAlignment="1">
      <alignment horizontal="left" vertical="center" wrapText="1"/>
    </xf>
    <xf numFmtId="0" fontId="1" fillId="0" borderId="16" xfId="199" applyFont="1" applyFill="1" applyBorder="1" applyAlignment="1">
      <alignment horizontal="left" vertical="center" wrapText="1"/>
    </xf>
    <xf numFmtId="0" fontId="1" fillId="0" borderId="89" xfId="199" applyFont="1" applyFill="1" applyBorder="1" applyAlignment="1">
      <alignment horizontal="left" vertical="center" wrapText="1"/>
    </xf>
    <xf numFmtId="0" fontId="1" fillId="0" borderId="1" xfId="199" applyFont="1" applyFill="1" applyBorder="1" applyAlignment="1">
      <alignment horizontal="center"/>
    </xf>
    <xf numFmtId="0" fontId="1" fillId="0" borderId="2" xfId="199" applyFont="1" applyFill="1" applyBorder="1" applyAlignment="1">
      <alignment horizontal="center"/>
    </xf>
    <xf numFmtId="0" fontId="1" fillId="0" borderId="3" xfId="199" applyFont="1" applyFill="1" applyBorder="1" applyAlignment="1">
      <alignment horizontal="center"/>
    </xf>
    <xf numFmtId="0" fontId="4" fillId="0" borderId="19"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xf>
    <xf numFmtId="0" fontId="4" fillId="0" borderId="85"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0" xfId="138" applyFont="1" applyBorder="1" applyAlignment="1">
      <alignment horizontal="center" vertical="center"/>
    </xf>
    <xf numFmtId="0" fontId="41" fillId="0" borderId="41" xfId="51" applyFont="1" applyBorder="1" applyAlignment="1">
      <alignment horizontal="center" vertical="center"/>
    </xf>
    <xf numFmtId="0" fontId="41" fillId="0" borderId="36" xfId="51" applyFont="1" applyBorder="1" applyAlignment="1">
      <alignment horizontal="center" vertical="center"/>
    </xf>
    <xf numFmtId="0" fontId="3" fillId="0" borderId="46" xfId="51" applyFont="1" applyBorder="1" applyAlignment="1">
      <alignment horizontal="center" wrapText="1"/>
    </xf>
    <xf numFmtId="0" fontId="1" fillId="0" borderId="0" xfId="51" applyFont="1" applyFill="1" applyAlignment="1">
      <alignment horizontal="center" vertical="distributed"/>
    </xf>
    <xf numFmtId="0" fontId="3" fillId="0" borderId="87" xfId="138" applyFont="1" applyFill="1" applyBorder="1" applyAlignment="1">
      <alignment horizontal="center" vertical="center"/>
    </xf>
    <xf numFmtId="0" fontId="3" fillId="0" borderId="92" xfId="138" applyFont="1" applyFill="1" applyBorder="1" applyAlignment="1">
      <alignment horizontal="center" vertical="center"/>
    </xf>
    <xf numFmtId="0" fontId="3" fillId="49" borderId="38" xfId="138" applyFont="1" applyFill="1" applyBorder="1" applyAlignment="1">
      <alignment horizontal="center" vertical="center"/>
    </xf>
    <xf numFmtId="0" fontId="3" fillId="49" borderId="39" xfId="138" applyFont="1" applyFill="1" applyBorder="1" applyAlignment="1">
      <alignment horizontal="center" vertical="center"/>
    </xf>
    <xf numFmtId="0" fontId="3" fillId="49" borderId="42" xfId="138" applyFont="1" applyFill="1" applyBorder="1" applyAlignment="1">
      <alignment horizontal="center" vertical="center"/>
    </xf>
    <xf numFmtId="0" fontId="3" fillId="0" borderId="38" xfId="138" applyFont="1" applyFill="1" applyBorder="1" applyAlignment="1">
      <alignment horizontal="center" vertical="center" wrapText="1"/>
    </xf>
    <xf numFmtId="0" fontId="3" fillId="0" borderId="40" xfId="138" applyFont="1" applyFill="1" applyBorder="1" applyAlignment="1">
      <alignment horizontal="center" vertical="center" wrapText="1"/>
    </xf>
    <xf numFmtId="9" fontId="3" fillId="0" borderId="39" xfId="138" applyNumberFormat="1" applyFont="1" applyFill="1" applyBorder="1" applyAlignment="1">
      <alignment horizontal="center" vertical="center"/>
    </xf>
    <xf numFmtId="9" fontId="3" fillId="0" borderId="40" xfId="138" applyNumberFormat="1" applyFont="1" applyFill="1" applyBorder="1" applyAlignment="1">
      <alignment horizontal="center" vertical="center"/>
    </xf>
    <xf numFmtId="0" fontId="1" fillId="0" borderId="0" xfId="138" applyFont="1" applyFill="1" applyBorder="1" applyAlignment="1">
      <alignment horizontal="left" vertical="top"/>
    </xf>
    <xf numFmtId="0" fontId="3" fillId="0" borderId="38" xfId="138" applyFont="1" applyFill="1" applyBorder="1" applyAlignment="1">
      <alignment horizontal="center" vertical="center"/>
    </xf>
    <xf numFmtId="0" fontId="3" fillId="0" borderId="39" xfId="138" applyFont="1" applyFill="1" applyBorder="1" applyAlignment="1">
      <alignment horizontal="center" vertical="center"/>
    </xf>
    <xf numFmtId="0" fontId="3" fillId="0" borderId="42" xfId="138" applyFont="1" applyFill="1" applyBorder="1" applyAlignment="1">
      <alignment horizontal="center" vertical="center"/>
    </xf>
    <xf numFmtId="0" fontId="3" fillId="48" borderId="38" xfId="138" applyFont="1" applyFill="1" applyBorder="1" applyAlignment="1">
      <alignment horizontal="center" vertical="center" wrapText="1"/>
    </xf>
    <xf numFmtId="0" fontId="3" fillId="48" borderId="39" xfId="138" applyFont="1" applyFill="1" applyBorder="1" applyAlignment="1">
      <alignment horizontal="center" vertical="center" wrapText="1"/>
    </xf>
    <xf numFmtId="0" fontId="3" fillId="48" borderId="40" xfId="138" applyFont="1" applyFill="1" applyBorder="1" applyAlignment="1">
      <alignment horizontal="center" vertical="center" wrapText="1"/>
    </xf>
    <xf numFmtId="0" fontId="3" fillId="47" borderId="90" xfId="138" applyFont="1" applyFill="1" applyBorder="1" applyAlignment="1">
      <alignment horizontal="left" vertical="center" wrapText="1"/>
    </xf>
    <xf numFmtId="0" fontId="3" fillId="47" borderId="42" xfId="138" applyFont="1" applyFill="1" applyBorder="1" applyAlignment="1">
      <alignment horizontal="left" vertical="center" wrapText="1"/>
    </xf>
    <xf numFmtId="178" fontId="44" fillId="0" borderId="58" xfId="0" applyNumberFormat="1" applyFont="1" applyBorder="1" applyAlignment="1">
      <alignment horizontal="center" vertical="center"/>
    </xf>
    <xf numFmtId="178" fontId="44" fillId="0" borderId="55" xfId="0" applyNumberFormat="1" applyFont="1" applyBorder="1" applyAlignment="1">
      <alignment horizontal="center" vertical="center"/>
    </xf>
    <xf numFmtId="178" fontId="44" fillId="0" borderId="57" xfId="0" applyNumberFormat="1" applyFont="1" applyBorder="1" applyAlignment="1">
      <alignment horizontal="center" vertical="center"/>
    </xf>
    <xf numFmtId="178" fontId="44" fillId="0" borderId="97" xfId="0" applyNumberFormat="1" applyFont="1" applyBorder="1" applyAlignment="1">
      <alignment horizontal="center" vertical="center"/>
    </xf>
  </cellXfs>
  <cellStyles count="202">
    <cellStyle name="20% - Accent1" xfId="54"/>
    <cellStyle name="20% - Accent2" xfId="55"/>
    <cellStyle name="20% - Accent3" xfId="56"/>
    <cellStyle name="20% - Accent4" xfId="57"/>
    <cellStyle name="20% - Accent5" xfId="58"/>
    <cellStyle name="20% - Accent6" xfId="59"/>
    <cellStyle name="20% - Cor1" xfId="60"/>
    <cellStyle name="20% - Cor2" xfId="61"/>
    <cellStyle name="20% - Cor3" xfId="62"/>
    <cellStyle name="20% - Cor4" xfId="63"/>
    <cellStyle name="20% - Cor5" xfId="64"/>
    <cellStyle name="20% - Cor6" xfId="65"/>
    <cellStyle name="20% - Ênfase1 2" xfId="8"/>
    <cellStyle name="20% - Ênfase2 2" xfId="9"/>
    <cellStyle name="20% - Ênfase3 2" xfId="10"/>
    <cellStyle name="20% - Ênfase4 2" xfId="11"/>
    <cellStyle name="20% - Ênfase5 2" xfId="12"/>
    <cellStyle name="20% - Ênfase6 2" xfId="13"/>
    <cellStyle name="40% - Accent1" xfId="66"/>
    <cellStyle name="40% - Accent2" xfId="67"/>
    <cellStyle name="40% - Accent3" xfId="68"/>
    <cellStyle name="40% - Accent4" xfId="69"/>
    <cellStyle name="40% - Accent5" xfId="70"/>
    <cellStyle name="40% - Accent6" xfId="71"/>
    <cellStyle name="40% - Cor1" xfId="72"/>
    <cellStyle name="40% - Cor2" xfId="73"/>
    <cellStyle name="40% - Cor3" xfId="74"/>
    <cellStyle name="40% - Cor4" xfId="75"/>
    <cellStyle name="40% - Cor5" xfId="76"/>
    <cellStyle name="40% - Cor6" xfId="77"/>
    <cellStyle name="40% - Ênfase1 2" xfId="14"/>
    <cellStyle name="40% - Ênfase2 2" xfId="15"/>
    <cellStyle name="40% - Ênfase3 2" xfId="16"/>
    <cellStyle name="40% - Ênfase4 2" xfId="17"/>
    <cellStyle name="40% - Ênfase5 2" xfId="18"/>
    <cellStyle name="40% - Ênfase6 2" xfId="19"/>
    <cellStyle name="60% - Accent1" xfId="78"/>
    <cellStyle name="60% - Accent2" xfId="79"/>
    <cellStyle name="60% - Accent3" xfId="80"/>
    <cellStyle name="60% - Accent4" xfId="81"/>
    <cellStyle name="60% - Accent5" xfId="82"/>
    <cellStyle name="60% - Accent6" xfId="83"/>
    <cellStyle name="60% - Cor1" xfId="84"/>
    <cellStyle name="60% - Cor2" xfId="85"/>
    <cellStyle name="60% - Cor3" xfId="86"/>
    <cellStyle name="60% - Cor4" xfId="87"/>
    <cellStyle name="60% - Cor5" xfId="88"/>
    <cellStyle name="60% - Cor6" xfId="89"/>
    <cellStyle name="60% - Ênfase1 2" xfId="20"/>
    <cellStyle name="60% - Ênfase2 2" xfId="21"/>
    <cellStyle name="60% - Ênfase3 2" xfId="22"/>
    <cellStyle name="60% - Ênfase4 2" xfId="23"/>
    <cellStyle name="60% - Ênfase5 2" xfId="24"/>
    <cellStyle name="60% - Ênfase6 2" xfId="25"/>
    <cellStyle name="Accent1" xfId="90"/>
    <cellStyle name="Accent2" xfId="91"/>
    <cellStyle name="Accent3" xfId="92"/>
    <cellStyle name="Accent4" xfId="93"/>
    <cellStyle name="Accent5" xfId="94"/>
    <cellStyle name="Accent6" xfId="95"/>
    <cellStyle name="Bad" xfId="96"/>
    <cellStyle name="Bom 2" xfId="26"/>
    <cellStyle name="Cabeçalho 1" xfId="97"/>
    <cellStyle name="Cabeçalho 2" xfId="98"/>
    <cellStyle name="Cabeçalho 3" xfId="99"/>
    <cellStyle name="Cabeçalho 4" xfId="100"/>
    <cellStyle name="Calculation" xfId="101"/>
    <cellStyle name="Cálculo 2" xfId="27"/>
    <cellStyle name="Célula de Verificação 2" xfId="28"/>
    <cellStyle name="Célula Ligada" xfId="102"/>
    <cellStyle name="Célula Vinculada 2" xfId="29"/>
    <cellStyle name="Check Cell" xfId="103"/>
    <cellStyle name="Código" xfId="104"/>
    <cellStyle name="Cor1" xfId="105"/>
    <cellStyle name="Cor2" xfId="106"/>
    <cellStyle name="Cor3" xfId="107"/>
    <cellStyle name="Cor4" xfId="108"/>
    <cellStyle name="Cor5" xfId="109"/>
    <cellStyle name="Cor6" xfId="110"/>
    <cellStyle name="Correcto" xfId="111"/>
    <cellStyle name="Descrição" xfId="112"/>
    <cellStyle name="Ênfase1 2" xfId="30"/>
    <cellStyle name="Ênfase2 2" xfId="31"/>
    <cellStyle name="Ênfase3 2" xfId="32"/>
    <cellStyle name="Ênfase4 2" xfId="33"/>
    <cellStyle name="Ênfase5 2" xfId="34"/>
    <cellStyle name="Ênfase6 2" xfId="35"/>
    <cellStyle name="Entrada 2" xfId="36"/>
    <cellStyle name="Euro" xfId="113"/>
    <cellStyle name="Excel Built-in Normal" xfId="114"/>
    <cellStyle name="Explanatory Text" xfId="115"/>
    <cellStyle name="Good" xfId="116"/>
    <cellStyle name="Heading 1" xfId="117"/>
    <cellStyle name="Heading 2" xfId="118"/>
    <cellStyle name="Heading 3" xfId="119"/>
    <cellStyle name="Heading 4" xfId="120"/>
    <cellStyle name="Hiperlink" xfId="198" builtinId="8"/>
    <cellStyle name="Hiperlink 2" xfId="121"/>
    <cellStyle name="Incorrecto" xfId="122"/>
    <cellStyle name="Incorreto 2" xfId="37"/>
    <cellStyle name="Input" xfId="123"/>
    <cellStyle name="Linked Cell" xfId="124"/>
    <cellStyle name="Moeda" xfId="201" builtinId="4"/>
    <cellStyle name="Moeda 2" xfId="2"/>
    <cellStyle name="Moeda 2 2" xfId="125"/>
    <cellStyle name="Moeda 2 3" xfId="126"/>
    <cellStyle name="Moeda 2 3 2" xfId="127"/>
    <cellStyle name="Moeda 2 3 2 2" xfId="128"/>
    <cellStyle name="Moeda 2_Ancora 4 med" xfId="129"/>
    <cellStyle name="Moeda 3" xfId="130"/>
    <cellStyle name="Moeda 3 2" xfId="131"/>
    <cellStyle name="Moeda 3 3" xfId="200"/>
    <cellStyle name="Moeda 4" xfId="132"/>
    <cellStyle name="Moeda 4 2" xfId="133"/>
    <cellStyle name="Moeda 5" xfId="134"/>
    <cellStyle name="Neutra 2" xfId="38"/>
    <cellStyle name="Neutral" xfId="135"/>
    <cellStyle name="Neutro" xfId="136"/>
    <cellStyle name="Normal" xfId="0" builtinId="0"/>
    <cellStyle name="Normal 10" xfId="137"/>
    <cellStyle name="Normal 16" xfId="51"/>
    <cellStyle name="Normal 2" xfId="3"/>
    <cellStyle name="Normal 2 2" xfId="39"/>
    <cellStyle name="Normal 2 2 2" xfId="138"/>
    <cellStyle name="Normal 2 3" xfId="139"/>
    <cellStyle name="Normal 2 4" xfId="140"/>
    <cellStyle name="Normal 2 6" xfId="141"/>
    <cellStyle name="Normal 2_3 med" xfId="142"/>
    <cellStyle name="Normal 3" xfId="1"/>
    <cellStyle name="Normal 3 2" xfId="143"/>
    <cellStyle name="Normal 3 2 2" xfId="144"/>
    <cellStyle name="Normal 3 2 2 2" xfId="145"/>
    <cellStyle name="Normal 3 2 2 2 2" xfId="146"/>
    <cellStyle name="Normal 3 2 3" xfId="147"/>
    <cellStyle name="Normal 3 3" xfId="148"/>
    <cellStyle name="Normal 3 3 2" xfId="149"/>
    <cellStyle name="Normal 3_1ª MEDIÇÃO" xfId="150"/>
    <cellStyle name="Normal 4" xfId="7"/>
    <cellStyle name="Normal 4 2" xfId="151"/>
    <cellStyle name="Normal 5" xfId="152"/>
    <cellStyle name="Normal 5 2" xfId="153"/>
    <cellStyle name="Normal 5 3" xfId="154"/>
    <cellStyle name="Normal 6" xfId="155"/>
    <cellStyle name="Normal 7" xfId="156"/>
    <cellStyle name="Normal 8" xfId="157"/>
    <cellStyle name="Normal 9" xfId="158"/>
    <cellStyle name="Normal_planilhasNOVAS PP14" xfId="199"/>
    <cellStyle name="Nota 2" xfId="40"/>
    <cellStyle name="Nota 3" xfId="50"/>
    <cellStyle name="Note" xfId="159"/>
    <cellStyle name="Numeração" xfId="160"/>
    <cellStyle name="Output" xfId="161"/>
    <cellStyle name="Porcentagem 2" xfId="5"/>
    <cellStyle name="Porcentagem 2 2" xfId="53"/>
    <cellStyle name="Porcentagem 3" xfId="4"/>
    <cellStyle name="Porcentagem 3 2" xfId="162"/>
    <cellStyle name="Porcentagem 3 2 2" xfId="163"/>
    <cellStyle name="Porcentagem 3 2 2 2" xfId="164"/>
    <cellStyle name="Porcentagem 4" xfId="165"/>
    <cellStyle name="Porcentagem 5" xfId="166"/>
    <cellStyle name="Saída 2" xfId="41"/>
    <cellStyle name="Separador de milhares 2" xfId="167"/>
    <cellStyle name="Separador de milhares 2 2" xfId="168"/>
    <cellStyle name="Separador de milhares 2 3" xfId="169"/>
    <cellStyle name="Separador de milhares 3" xfId="170"/>
    <cellStyle name="Separador de milhares 3 2" xfId="171"/>
    <cellStyle name="Separador de milhares 4" xfId="172"/>
    <cellStyle name="Separador de milhares 4 2" xfId="173"/>
    <cellStyle name="Separador de milhares 4 2 2" xfId="174"/>
    <cellStyle name="Separador de milhares 4 2 2 2" xfId="175"/>
    <cellStyle name="Separador de milhares 4 2 3" xfId="176"/>
    <cellStyle name="Separador de milhares 4 3" xfId="177"/>
    <cellStyle name="Separador de milhares 5" xfId="178"/>
    <cellStyle name="Separador de milhares 6" xfId="179"/>
    <cellStyle name="Separador de milhares 6 2" xfId="180"/>
    <cellStyle name="Texto de Aviso 2" xfId="42"/>
    <cellStyle name="Texto Explicativo 2" xfId="43"/>
    <cellStyle name="Title" xfId="181"/>
    <cellStyle name="Título 1 1" xfId="182"/>
    <cellStyle name="Título 1 2" xfId="45"/>
    <cellStyle name="Título 2 2" xfId="46"/>
    <cellStyle name="Título 3 2" xfId="47"/>
    <cellStyle name="Título 4 2" xfId="48"/>
    <cellStyle name="Título 5" xfId="44"/>
    <cellStyle name="Totais" xfId="183"/>
    <cellStyle name="Total 2" xfId="49"/>
    <cellStyle name="Verificar Célula" xfId="184"/>
    <cellStyle name="Vírgula 2" xfId="6"/>
    <cellStyle name="Vírgula 2 2" xfId="52"/>
    <cellStyle name="Vírgula 3" xfId="185"/>
    <cellStyle name="Vírgula 3 2" xfId="186"/>
    <cellStyle name="Vírgula 3 2 2" xfId="187"/>
    <cellStyle name="Vírgula 3 3" xfId="188"/>
    <cellStyle name="Vírgula 4" xfId="189"/>
    <cellStyle name="Vírgula 4 2" xfId="190"/>
    <cellStyle name="Vírgula 5" xfId="191"/>
    <cellStyle name="Vírgula 5 2" xfId="192"/>
    <cellStyle name="Vírgula 6" xfId="193"/>
    <cellStyle name="Vírgula 7" xfId="194"/>
    <cellStyle name="Vírgula 8" xfId="195"/>
    <cellStyle name="Warning Text" xfId="196"/>
    <cellStyle name="wgv"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tyles" Target="style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fernanda.castro\Downloads\dc01\SERVICOS\BRAULIO\RIO%20DAS%20OSTRAS\dc01\profiles\braulio.sales\Desktop\2017\RIO%20DAS%20OSTRAS\VARRI&#199;&#195;O%20NOVO\dc01\profiles\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braulio.sales\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17.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17.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P8"/>
  <sheetViews>
    <sheetView topLeftCell="E1" workbookViewId="0">
      <selection activeCell="G11" sqref="G11"/>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665"/>
  </cols>
  <sheetData>
    <row r="4" spans="5:16" ht="15.75" thickBot="1"/>
    <row r="5" spans="5:16" ht="33.75">
      <c r="E5" s="666" t="s">
        <v>711</v>
      </c>
      <c r="F5" s="667" t="s">
        <v>397</v>
      </c>
      <c r="G5" s="667" t="s">
        <v>863</v>
      </c>
      <c r="H5" s="667" t="s">
        <v>864</v>
      </c>
      <c r="I5" s="667" t="s">
        <v>865</v>
      </c>
      <c r="J5" s="667" t="s">
        <v>867</v>
      </c>
      <c r="K5" s="667" t="s">
        <v>866</v>
      </c>
      <c r="L5" s="667" t="s">
        <v>398</v>
      </c>
      <c r="M5" s="667" t="s">
        <v>623</v>
      </c>
      <c r="N5" s="667" t="s">
        <v>869</v>
      </c>
      <c r="O5" s="667" t="s">
        <v>396</v>
      </c>
      <c r="P5" s="668" t="s">
        <v>868</v>
      </c>
    </row>
    <row r="6" spans="5:16">
      <c r="E6" s="669" t="s">
        <v>862</v>
      </c>
      <c r="F6" s="641"/>
      <c r="G6" s="641"/>
      <c r="H6" s="641"/>
      <c r="I6" s="641"/>
      <c r="J6" s="641">
        <f>'COMPOSIC ROCADA'!E6</f>
        <v>4</v>
      </c>
      <c r="K6" s="641"/>
      <c r="L6" s="641"/>
      <c r="M6" s="641"/>
      <c r="N6" s="641"/>
      <c r="O6" s="641"/>
      <c r="P6" s="670"/>
    </row>
    <row r="7" spans="5:16" ht="15.75" thickBot="1">
      <c r="E7" s="671" t="s">
        <v>4</v>
      </c>
      <c r="F7" s="672">
        <f t="shared" ref="F7:P7" si="0">SUM(F6:F6)</f>
        <v>0</v>
      </c>
      <c r="G7" s="672">
        <f t="shared" si="0"/>
        <v>0</v>
      </c>
      <c r="H7" s="672">
        <f t="shared" si="0"/>
        <v>0</v>
      </c>
      <c r="I7" s="672">
        <f t="shared" si="0"/>
        <v>0</v>
      </c>
      <c r="J7" s="672">
        <f t="shared" si="0"/>
        <v>4</v>
      </c>
      <c r="K7" s="672">
        <f t="shared" si="0"/>
        <v>0</v>
      </c>
      <c r="L7" s="672">
        <f t="shared" si="0"/>
        <v>0</v>
      </c>
      <c r="M7" s="672">
        <f t="shared" si="0"/>
        <v>0</v>
      </c>
      <c r="N7" s="672">
        <f t="shared" si="0"/>
        <v>0</v>
      </c>
      <c r="O7" s="672">
        <f t="shared" si="0"/>
        <v>0</v>
      </c>
      <c r="P7" s="673">
        <f t="shared" si="0"/>
        <v>0</v>
      </c>
    </row>
    <row r="8" spans="5:16" ht="15.75" thickBot="1">
      <c r="E8" s="674" t="s">
        <v>870</v>
      </c>
      <c r="F8" s="695">
        <f>SUM(F7:P7)</f>
        <v>4</v>
      </c>
      <c r="G8" s="696"/>
      <c r="H8" s="696"/>
      <c r="I8" s="696"/>
      <c r="J8" s="696"/>
      <c r="K8" s="696"/>
      <c r="L8" s="696"/>
      <c r="M8" s="696"/>
      <c r="N8" s="696"/>
      <c r="O8" s="696"/>
      <c r="P8" s="697"/>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61" customWidth="1"/>
    <col min="2" max="2" width="1.85546875" style="61" bestFit="1" customWidth="1"/>
    <col min="3" max="3" width="18" style="61" bestFit="1" customWidth="1"/>
    <col min="4" max="4" width="4.7109375" style="61" bestFit="1" customWidth="1"/>
    <col min="5" max="5" width="21.7109375" style="61" bestFit="1" customWidth="1"/>
    <col min="6" max="6" width="2.140625" style="61" bestFit="1" customWidth="1"/>
    <col min="7" max="7" width="20.42578125" style="61" customWidth="1"/>
    <col min="8" max="16384" width="9.140625" style="61"/>
  </cols>
  <sheetData>
    <row r="1" spans="1:9" s="60" customFormat="1">
      <c r="E1" s="346"/>
      <c r="G1" s="59"/>
      <c r="H1" s="59"/>
      <c r="I1" s="59"/>
    </row>
    <row r="2" spans="1:9" s="60" customFormat="1">
      <c r="A2" s="760" t="s">
        <v>401</v>
      </c>
      <c r="B2" s="760"/>
      <c r="C2" s="760"/>
      <c r="D2" s="760"/>
      <c r="E2" s="760"/>
      <c r="F2" s="760"/>
      <c r="G2" s="760"/>
      <c r="H2" s="59"/>
      <c r="I2" s="59"/>
    </row>
    <row r="3" spans="1:9">
      <c r="A3" s="761" t="s">
        <v>628</v>
      </c>
      <c r="B3" s="761"/>
      <c r="C3" s="761"/>
      <c r="D3" s="761" t="s">
        <v>333</v>
      </c>
      <c r="E3" s="761"/>
      <c r="F3" s="761"/>
      <c r="G3" s="761"/>
    </row>
    <row r="4" spans="1:9">
      <c r="A4" s="762">
        <f>G136</f>
        <v>11401</v>
      </c>
      <c r="B4" s="763"/>
      <c r="C4" s="764"/>
      <c r="D4" s="765" t="e">
        <f>A4/'Custos Totais RSS'!F22</f>
        <v>#REF!</v>
      </c>
      <c r="E4" s="765"/>
      <c r="F4" s="765"/>
      <c r="G4" s="765"/>
    </row>
    <row r="5" spans="1:9" s="103" customFormat="1" ht="12.95" customHeight="1">
      <c r="A5" s="100" t="s">
        <v>402</v>
      </c>
      <c r="B5" s="101"/>
      <c r="C5" s="101"/>
      <c r="D5" s="101"/>
      <c r="E5" s="101"/>
      <c r="F5" s="101"/>
      <c r="G5" s="102"/>
    </row>
    <row r="6" spans="1:9" s="103" customFormat="1" ht="12.95" customHeight="1">
      <c r="A6" s="104" t="s">
        <v>403</v>
      </c>
      <c r="B6" s="63"/>
      <c r="C6" s="63"/>
      <c r="D6" s="63"/>
      <c r="E6" s="63"/>
      <c r="F6" s="63"/>
      <c r="G6" s="64"/>
    </row>
    <row r="7" spans="1:9" s="103" customFormat="1" ht="12.95" customHeight="1">
      <c r="A7" s="105">
        <f>cotacao!E5*2</f>
        <v>176.53333333333333</v>
      </c>
      <c r="B7" s="106" t="s">
        <v>334</v>
      </c>
      <c r="C7" s="107">
        <v>0.25</v>
      </c>
      <c r="D7" s="106" t="s">
        <v>334</v>
      </c>
      <c r="E7" s="108">
        <f>'1.0 - Mão de Obra Direta (MO)'!C7</f>
        <v>1</v>
      </c>
      <c r="F7" s="109" t="s">
        <v>335</v>
      </c>
      <c r="G7" s="110">
        <f>TRUNC(A7*C7*E7,2)</f>
        <v>44.13</v>
      </c>
    </row>
    <row r="8" spans="1:9" s="103" customFormat="1" ht="12.95" customHeight="1">
      <c r="A8" s="111" t="s">
        <v>404</v>
      </c>
      <c r="B8" s="67"/>
      <c r="C8" s="66" t="s">
        <v>405</v>
      </c>
      <c r="D8" s="67"/>
      <c r="E8" s="67" t="s">
        <v>336</v>
      </c>
      <c r="F8" s="63"/>
      <c r="G8" s="64"/>
    </row>
    <row r="9" spans="1:9" s="103" customFormat="1" ht="12.95" customHeight="1">
      <c r="A9" s="69" t="s">
        <v>406</v>
      </c>
      <c r="B9" s="67"/>
      <c r="C9" s="67" t="s">
        <v>407</v>
      </c>
      <c r="D9" s="67"/>
      <c r="E9" s="67" t="s">
        <v>408</v>
      </c>
      <c r="F9" s="63"/>
      <c r="G9" s="64"/>
    </row>
    <row r="10" spans="1:9" s="103" customFormat="1" ht="12.95" customHeight="1">
      <c r="A10" s="69" t="s">
        <v>629</v>
      </c>
      <c r="B10" s="63"/>
      <c r="C10" s="63"/>
      <c r="D10" s="63"/>
      <c r="E10" s="63"/>
      <c r="F10" s="63"/>
      <c r="G10" s="64"/>
    </row>
    <row r="11" spans="1:9" s="103" customFormat="1" ht="12.95" customHeight="1">
      <c r="A11" s="69" t="s">
        <v>789</v>
      </c>
      <c r="B11" s="63"/>
      <c r="C11" s="63"/>
      <c r="D11" s="63"/>
      <c r="E11" s="63"/>
      <c r="F11" s="63"/>
      <c r="G11" s="64"/>
    </row>
    <row r="12" spans="1:9" s="103" customFormat="1" ht="12.95" customHeight="1">
      <c r="A12" s="105">
        <f>+A7</f>
        <v>176.53333333333333</v>
      </c>
      <c r="B12" s="106" t="s">
        <v>334</v>
      </c>
      <c r="C12" s="107">
        <v>0.25</v>
      </c>
      <c r="D12" s="106" t="s">
        <v>334</v>
      </c>
      <c r="E12" s="108">
        <f>'1.0 - Mão de Obra Direta (MO)'!C11</f>
        <v>1</v>
      </c>
      <c r="F12" s="109" t="s">
        <v>335</v>
      </c>
      <c r="G12" s="110">
        <f>TRUNC(A12*C12*E12,2)</f>
        <v>44.13</v>
      </c>
    </row>
    <row r="13" spans="1:9" s="103" customFormat="1" ht="12.95" customHeight="1">
      <c r="A13" s="111" t="s">
        <v>404</v>
      </c>
      <c r="B13" s="67"/>
      <c r="C13" s="66" t="s">
        <v>405</v>
      </c>
      <c r="D13" s="67"/>
      <c r="E13" s="67" t="s">
        <v>336</v>
      </c>
      <c r="F13" s="63"/>
      <c r="G13" s="64"/>
    </row>
    <row r="14" spans="1:9" s="103" customFormat="1" ht="12.95" customHeight="1">
      <c r="A14" s="69" t="s">
        <v>406</v>
      </c>
      <c r="B14" s="67"/>
      <c r="C14" s="67" t="s">
        <v>409</v>
      </c>
      <c r="D14" s="67"/>
      <c r="E14" s="67" t="s">
        <v>410</v>
      </c>
      <c r="F14" s="63"/>
      <c r="G14" s="64"/>
    </row>
    <row r="15" spans="1:9" s="103" customFormat="1" ht="12.95" customHeight="1">
      <c r="A15" s="69" t="s">
        <v>629</v>
      </c>
      <c r="B15" s="63"/>
      <c r="C15" s="63"/>
      <c r="D15" s="63"/>
      <c r="E15" s="63"/>
      <c r="F15" s="63"/>
      <c r="G15" s="64"/>
    </row>
    <row r="16" spans="1:9" s="103" customFormat="1" ht="12.95" customHeight="1">
      <c r="A16" s="69" t="s">
        <v>630</v>
      </c>
      <c r="B16" s="63"/>
      <c r="C16" s="63"/>
      <c r="D16" s="63"/>
      <c r="E16" s="63"/>
      <c r="F16" s="63"/>
      <c r="G16" s="64"/>
    </row>
    <row r="17" spans="1:9" s="103" customFormat="1" ht="12.95" customHeight="1">
      <c r="A17" s="69"/>
      <c r="B17" s="63"/>
      <c r="C17" s="63"/>
      <c r="D17" s="63"/>
      <c r="E17" s="63"/>
      <c r="F17" s="63"/>
      <c r="G17" s="64"/>
    </row>
    <row r="18" spans="1:9" s="103" customFormat="1" ht="12.95" customHeight="1">
      <c r="A18" s="104" t="s">
        <v>411</v>
      </c>
      <c r="B18" s="63"/>
      <c r="C18" s="63"/>
      <c r="D18" s="63"/>
      <c r="E18" s="63"/>
      <c r="F18" s="63"/>
      <c r="G18" s="64"/>
    </row>
    <row r="19" spans="1:9" s="103" customFormat="1" ht="12.95" customHeight="1">
      <c r="A19" s="105">
        <f>cotacao!E8</f>
        <v>48.46</v>
      </c>
      <c r="B19" s="106" t="s">
        <v>334</v>
      </c>
      <c r="C19" s="107">
        <v>0.25</v>
      </c>
      <c r="D19" s="106" t="s">
        <v>334</v>
      </c>
      <c r="E19" s="113">
        <f>E7</f>
        <v>1</v>
      </c>
      <c r="F19" s="109" t="s">
        <v>335</v>
      </c>
      <c r="G19" s="110">
        <f>TRUNC(A19*C19*E19,2)</f>
        <v>12.11</v>
      </c>
    </row>
    <row r="20" spans="1:9" s="103" customFormat="1" ht="12.95" customHeight="1">
      <c r="A20" s="111" t="s">
        <v>412</v>
      </c>
      <c r="B20" s="67"/>
      <c r="C20" s="66" t="s">
        <v>405</v>
      </c>
      <c r="D20" s="67"/>
      <c r="E20" s="67" t="s">
        <v>336</v>
      </c>
      <c r="F20" s="63"/>
      <c r="G20" s="64"/>
    </row>
    <row r="21" spans="1:9" s="103" customFormat="1" ht="12.95" customHeight="1">
      <c r="A21" s="69" t="s">
        <v>16</v>
      </c>
      <c r="B21" s="67"/>
      <c r="C21" s="67" t="s">
        <v>407</v>
      </c>
      <c r="D21" s="67"/>
      <c r="E21" s="67" t="s">
        <v>408</v>
      </c>
      <c r="F21" s="63"/>
      <c r="G21" s="64"/>
    </row>
    <row r="22" spans="1:9" s="103" customFormat="1" ht="12.95" customHeight="1">
      <c r="A22" s="69"/>
      <c r="B22" s="67"/>
      <c r="C22" s="67"/>
      <c r="D22" s="67"/>
      <c r="E22" s="67"/>
      <c r="F22" s="63"/>
      <c r="G22" s="64"/>
    </row>
    <row r="23" spans="1:9" s="103" customFormat="1" ht="12.95" customHeight="1">
      <c r="A23" s="105">
        <f>+A19</f>
        <v>48.46</v>
      </c>
      <c r="B23" s="106" t="s">
        <v>334</v>
      </c>
      <c r="C23" s="107">
        <v>0.25</v>
      </c>
      <c r="D23" s="106" t="s">
        <v>334</v>
      </c>
      <c r="E23" s="113">
        <f>E12</f>
        <v>1</v>
      </c>
      <c r="F23" s="109" t="s">
        <v>335</v>
      </c>
      <c r="G23" s="110">
        <f>TRUNC(A23*C23*E23,2)</f>
        <v>12.11</v>
      </c>
    </row>
    <row r="24" spans="1:9" s="103" customFormat="1" ht="12.95" customHeight="1">
      <c r="A24" s="111" t="s">
        <v>412</v>
      </c>
      <c r="B24" s="67"/>
      <c r="C24" s="66" t="s">
        <v>405</v>
      </c>
      <c r="D24" s="67"/>
      <c r="E24" s="67" t="s">
        <v>336</v>
      </c>
      <c r="F24" s="63"/>
      <c r="G24" s="64"/>
    </row>
    <row r="25" spans="1:9" s="103" customFormat="1" ht="12.95" customHeight="1">
      <c r="A25" s="69" t="s">
        <v>16</v>
      </c>
      <c r="B25" s="67"/>
      <c r="C25" s="67" t="s">
        <v>409</v>
      </c>
      <c r="D25" s="67"/>
      <c r="E25" s="67" t="s">
        <v>410</v>
      </c>
      <c r="F25" s="63"/>
      <c r="G25" s="64"/>
    </row>
    <row r="26" spans="1:9" s="103" customFormat="1" ht="12.95" customHeight="1">
      <c r="A26" s="69"/>
      <c r="B26" s="67"/>
      <c r="C26" s="67"/>
      <c r="D26" s="67"/>
      <c r="E26" s="67"/>
      <c r="F26" s="63"/>
      <c r="G26" s="64"/>
    </row>
    <row r="27" spans="1:9" s="103" customFormat="1" ht="12.95" customHeight="1">
      <c r="A27" s="104" t="s">
        <v>631</v>
      </c>
      <c r="B27" s="63"/>
      <c r="C27" s="63"/>
      <c r="D27" s="63"/>
      <c r="E27" s="63"/>
      <c r="F27" s="63"/>
      <c r="G27" s="64"/>
    </row>
    <row r="28" spans="1:9" s="103" customFormat="1" ht="12.95" customHeight="1">
      <c r="A28" s="105">
        <f>cotacao!E26</f>
        <v>27.599999999999998</v>
      </c>
      <c r="B28" s="106" t="s">
        <v>334</v>
      </c>
      <c r="C28" s="107">
        <v>0.16669999999999999</v>
      </c>
      <c r="D28" s="106" t="s">
        <v>334</v>
      </c>
      <c r="E28" s="113">
        <f>E23</f>
        <v>1</v>
      </c>
      <c r="F28" s="109" t="s">
        <v>335</v>
      </c>
      <c r="G28" s="110">
        <f>TRUNC(A28*C28*E28,2)</f>
        <v>4.5999999999999996</v>
      </c>
    </row>
    <row r="29" spans="1:9" s="103" customFormat="1" ht="12.95" customHeight="1">
      <c r="A29" s="111" t="s">
        <v>404</v>
      </c>
      <c r="B29" s="67"/>
      <c r="C29" s="66" t="s">
        <v>405</v>
      </c>
      <c r="D29" s="67"/>
      <c r="E29" s="67" t="s">
        <v>336</v>
      </c>
      <c r="F29" s="63"/>
      <c r="G29" s="64"/>
    </row>
    <row r="30" spans="1:9" s="103" customFormat="1" ht="12.95" customHeight="1">
      <c r="A30" s="69"/>
      <c r="B30" s="67"/>
      <c r="C30" s="67" t="s">
        <v>409</v>
      </c>
      <c r="D30" s="67"/>
      <c r="E30" s="67" t="s">
        <v>410</v>
      </c>
      <c r="F30" s="63"/>
      <c r="G30" s="64"/>
    </row>
    <row r="31" spans="1:9" s="103" customFormat="1" ht="12.95" customHeight="1">
      <c r="A31" s="80"/>
      <c r="B31" s="63"/>
      <c r="C31" s="63"/>
      <c r="D31" s="63"/>
      <c r="E31" s="63"/>
      <c r="F31" s="63"/>
      <c r="G31" s="64"/>
      <c r="I31" s="361"/>
    </row>
    <row r="32" spans="1:9" s="103" customFormat="1" ht="12.95" customHeight="1">
      <c r="A32" s="104" t="s">
        <v>632</v>
      </c>
      <c r="B32" s="63"/>
      <c r="C32" s="63"/>
      <c r="D32" s="63"/>
      <c r="E32" s="63"/>
      <c r="F32" s="63"/>
      <c r="G32" s="64"/>
    </row>
    <row r="33" spans="1:7" s="103" customFormat="1" ht="12.95" customHeight="1">
      <c r="A33" s="105">
        <f>cotacao!E11</f>
        <v>18.599999999999998</v>
      </c>
      <c r="B33" s="106" t="s">
        <v>334</v>
      </c>
      <c r="C33" s="107">
        <v>0.16669999999999999</v>
      </c>
      <c r="D33" s="106" t="s">
        <v>334</v>
      </c>
      <c r="E33" s="113">
        <f>E23</f>
        <v>1</v>
      </c>
      <c r="F33" s="109" t="s">
        <v>335</v>
      </c>
      <c r="G33" s="110">
        <f>TRUNC(A33*C33*E33,2)</f>
        <v>3.1</v>
      </c>
    </row>
    <row r="34" spans="1:7" s="103" customFormat="1" ht="12.95" customHeight="1">
      <c r="A34" s="111" t="s">
        <v>412</v>
      </c>
      <c r="B34" s="67"/>
      <c r="C34" s="66" t="s">
        <v>405</v>
      </c>
      <c r="D34" s="67"/>
      <c r="E34" s="67" t="s">
        <v>336</v>
      </c>
      <c r="F34" s="63"/>
      <c r="G34" s="64"/>
    </row>
    <row r="35" spans="1:7" s="103" customFormat="1" ht="12.95" customHeight="1">
      <c r="A35" s="69" t="s">
        <v>413</v>
      </c>
      <c r="B35" s="67"/>
      <c r="C35" s="67" t="s">
        <v>414</v>
      </c>
      <c r="D35" s="67"/>
      <c r="E35" s="67" t="s">
        <v>633</v>
      </c>
      <c r="F35" s="63"/>
      <c r="G35" s="64"/>
    </row>
    <row r="36" spans="1:7" s="103" customFormat="1" ht="12.95" customHeight="1">
      <c r="A36" s="80"/>
      <c r="B36" s="63"/>
      <c r="C36" s="63"/>
      <c r="D36" s="63"/>
      <c r="E36" s="63"/>
      <c r="F36" s="63"/>
      <c r="G36" s="64"/>
    </row>
    <row r="37" spans="1:7" s="103" customFormat="1" ht="12.95" customHeight="1">
      <c r="A37" s="104" t="s">
        <v>634</v>
      </c>
      <c r="B37" s="63"/>
      <c r="C37" s="63"/>
      <c r="D37" s="63"/>
      <c r="E37" s="63"/>
      <c r="F37" s="63"/>
      <c r="G37" s="64"/>
    </row>
    <row r="38" spans="1:7" s="103" customFormat="1" ht="12.95" customHeight="1">
      <c r="A38" s="105">
        <f>cotacao!E29</f>
        <v>6.5333333333333341</v>
      </c>
      <c r="B38" s="106" t="s">
        <v>334</v>
      </c>
      <c r="C38" s="115">
        <v>0.25</v>
      </c>
      <c r="D38" s="106" t="s">
        <v>334</v>
      </c>
      <c r="E38" s="113">
        <f>E23</f>
        <v>1</v>
      </c>
      <c r="F38" s="109" t="s">
        <v>335</v>
      </c>
      <c r="G38" s="110">
        <f>TRUNC(A38*C38*E38,2)</f>
        <v>1.63</v>
      </c>
    </row>
    <row r="39" spans="1:7" s="103" customFormat="1" ht="12.95" customHeight="1">
      <c r="A39" s="111" t="s">
        <v>412</v>
      </c>
      <c r="B39" s="67"/>
      <c r="C39" s="66" t="s">
        <v>405</v>
      </c>
      <c r="D39" s="67"/>
      <c r="E39" s="67" t="s">
        <v>336</v>
      </c>
      <c r="F39" s="63"/>
      <c r="G39" s="64"/>
    </row>
    <row r="40" spans="1:7" s="103" customFormat="1" ht="12.95" customHeight="1">
      <c r="A40" s="69" t="s">
        <v>635</v>
      </c>
      <c r="B40" s="67"/>
      <c r="C40" s="67" t="s">
        <v>409</v>
      </c>
      <c r="D40" s="67"/>
      <c r="E40" s="67" t="s">
        <v>410</v>
      </c>
      <c r="F40" s="63"/>
      <c r="G40" s="64"/>
    </row>
    <row r="41" spans="1:7" s="103" customFormat="1" ht="12.95" customHeight="1">
      <c r="A41" s="69"/>
      <c r="B41" s="67"/>
      <c r="C41" s="67"/>
      <c r="D41" s="67"/>
      <c r="E41" s="67"/>
      <c r="F41" s="63"/>
      <c r="G41" s="64"/>
    </row>
    <row r="42" spans="1:7" s="103" customFormat="1" ht="12.95" customHeight="1">
      <c r="A42" s="104" t="s">
        <v>791</v>
      </c>
      <c r="B42" s="63"/>
      <c r="C42" s="63"/>
      <c r="D42" s="63"/>
      <c r="E42" s="63"/>
      <c r="F42" s="63"/>
      <c r="G42" s="64"/>
    </row>
    <row r="43" spans="1:7" s="103" customFormat="1" ht="12.95" customHeight="1">
      <c r="A43" s="105">
        <f>cotacao!E14</f>
        <v>15.846666666666669</v>
      </c>
      <c r="B43" s="106" t="s">
        <v>334</v>
      </c>
      <c r="C43" s="115">
        <v>1</v>
      </c>
      <c r="D43" s="106" t="s">
        <v>334</v>
      </c>
      <c r="E43" s="113">
        <f>E33</f>
        <v>1</v>
      </c>
      <c r="F43" s="116" t="s">
        <v>335</v>
      </c>
      <c r="G43" s="110">
        <f>TRUNC(A43*C43*E43,2)</f>
        <v>15.84</v>
      </c>
    </row>
    <row r="44" spans="1:7" s="103" customFormat="1" ht="12.95" customHeight="1">
      <c r="A44" s="111" t="s">
        <v>412</v>
      </c>
      <c r="B44" s="67"/>
      <c r="C44" s="66" t="s">
        <v>405</v>
      </c>
      <c r="D44" s="67"/>
      <c r="E44" s="67" t="s">
        <v>336</v>
      </c>
      <c r="F44" s="63"/>
      <c r="G44" s="64"/>
    </row>
    <row r="45" spans="1:7" s="103" customFormat="1" ht="12.95" customHeight="1">
      <c r="A45" s="69" t="s">
        <v>415</v>
      </c>
      <c r="B45" s="67"/>
      <c r="C45" s="67" t="s">
        <v>409</v>
      </c>
      <c r="D45" s="67"/>
      <c r="E45" s="67" t="s">
        <v>410</v>
      </c>
      <c r="F45" s="63"/>
      <c r="G45" s="64"/>
    </row>
    <row r="46" spans="1:7" s="103" customFormat="1" ht="12.95" customHeight="1">
      <c r="A46" s="80"/>
      <c r="B46" s="63"/>
      <c r="C46" s="63"/>
      <c r="D46" s="63"/>
      <c r="E46" s="63"/>
      <c r="F46" s="63"/>
      <c r="G46" s="64"/>
    </row>
    <row r="47" spans="1:7" s="103" customFormat="1" ht="12.95" customHeight="1">
      <c r="A47" s="104" t="s">
        <v>792</v>
      </c>
      <c r="B47" s="63"/>
      <c r="C47" s="63"/>
      <c r="D47" s="63"/>
      <c r="E47" s="63"/>
      <c r="F47" s="63"/>
      <c r="G47" s="64"/>
    </row>
    <row r="48" spans="1:7" s="103" customFormat="1" ht="12.95" customHeight="1">
      <c r="A48" s="105">
        <f>cotacao!E20</f>
        <v>12.716666666666667</v>
      </c>
      <c r="B48" s="106" t="s">
        <v>334</v>
      </c>
      <c r="C48" s="115">
        <v>0.25</v>
      </c>
      <c r="D48" s="106" t="s">
        <v>334</v>
      </c>
      <c r="E48" s="113">
        <f>E43</f>
        <v>1</v>
      </c>
      <c r="F48" s="109" t="s">
        <v>335</v>
      </c>
      <c r="G48" s="110">
        <f>TRUNC(A48*C48*E48,2)</f>
        <v>3.17</v>
      </c>
    </row>
    <row r="49" spans="1:7" s="103" customFormat="1" ht="12.95" customHeight="1">
      <c r="A49" s="111" t="s">
        <v>404</v>
      </c>
      <c r="B49" s="67"/>
      <c r="C49" s="66" t="s">
        <v>405</v>
      </c>
      <c r="D49" s="67"/>
      <c r="E49" s="67" t="s">
        <v>336</v>
      </c>
      <c r="F49" s="63"/>
      <c r="G49" s="64"/>
    </row>
    <row r="50" spans="1:7" s="103" customFormat="1" ht="12.95" customHeight="1">
      <c r="A50" s="69" t="s">
        <v>416</v>
      </c>
      <c r="B50" s="67"/>
      <c r="C50" s="67" t="s">
        <v>409</v>
      </c>
      <c r="D50" s="67"/>
      <c r="E50" s="67" t="s">
        <v>410</v>
      </c>
      <c r="F50" s="63"/>
      <c r="G50" s="64"/>
    </row>
    <row r="51" spans="1:7" s="103" customFormat="1" ht="12.95" customHeight="1">
      <c r="A51" s="69" t="s">
        <v>417</v>
      </c>
      <c r="B51" s="67"/>
      <c r="C51" s="67"/>
      <c r="D51" s="67"/>
      <c r="E51" s="67"/>
      <c r="F51" s="63"/>
      <c r="G51" s="64"/>
    </row>
    <row r="52" spans="1:7" s="103" customFormat="1" ht="12.95" customHeight="1">
      <c r="A52" s="69"/>
      <c r="B52" s="67"/>
      <c r="C52" s="67"/>
      <c r="D52" s="67"/>
      <c r="E52" s="67"/>
      <c r="F52" s="63"/>
      <c r="G52" s="64"/>
    </row>
    <row r="53" spans="1:7" s="103" customFormat="1" ht="12.95" customHeight="1">
      <c r="A53" s="104" t="s">
        <v>793</v>
      </c>
      <c r="B53" s="63"/>
      <c r="C53" s="63"/>
      <c r="D53" s="63"/>
      <c r="E53" s="63"/>
      <c r="F53" s="63"/>
      <c r="G53" s="64"/>
    </row>
    <row r="54" spans="1:7" s="103" customFormat="1" ht="12.95" customHeight="1">
      <c r="A54" s="105">
        <f>cotacao!E23</f>
        <v>14.950000000000001</v>
      </c>
      <c r="B54" s="106" t="s">
        <v>334</v>
      </c>
      <c r="C54" s="115">
        <v>0.25</v>
      </c>
      <c r="D54" s="106" t="s">
        <v>334</v>
      </c>
      <c r="E54" s="113">
        <f>E43</f>
        <v>1</v>
      </c>
      <c r="F54" s="109" t="s">
        <v>335</v>
      </c>
      <c r="G54" s="110">
        <f>TRUNC(A54*C54*E54,2)</f>
        <v>3.73</v>
      </c>
    </row>
    <row r="55" spans="1:7" s="103" customFormat="1" ht="12.95" customHeight="1">
      <c r="A55" s="111" t="s">
        <v>404</v>
      </c>
      <c r="B55" s="67"/>
      <c r="C55" s="66" t="s">
        <v>405</v>
      </c>
      <c r="D55" s="67"/>
      <c r="E55" s="67" t="s">
        <v>336</v>
      </c>
      <c r="F55" s="63"/>
      <c r="G55" s="64"/>
    </row>
    <row r="56" spans="1:7" s="103" customFormat="1" ht="12.95" customHeight="1">
      <c r="A56" s="69" t="s">
        <v>418</v>
      </c>
      <c r="B56" s="67"/>
      <c r="C56" s="67" t="s">
        <v>409</v>
      </c>
      <c r="D56" s="67"/>
      <c r="E56" s="67" t="s">
        <v>410</v>
      </c>
      <c r="F56" s="63"/>
      <c r="G56" s="64"/>
    </row>
    <row r="57" spans="1:7" s="103" customFormat="1" ht="12.95" customHeight="1">
      <c r="A57" s="69"/>
      <c r="B57" s="67"/>
      <c r="C57" s="67"/>
      <c r="D57" s="67"/>
      <c r="E57" s="67"/>
      <c r="F57" s="63"/>
      <c r="G57" s="64"/>
    </row>
    <row r="58" spans="1:7" s="103" customFormat="1" ht="12.95" customHeight="1">
      <c r="A58" s="117" t="s">
        <v>419</v>
      </c>
      <c r="B58" s="118"/>
      <c r="C58" s="118"/>
      <c r="D58" s="119"/>
      <c r="E58" s="118"/>
      <c r="F58" s="109" t="s">
        <v>335</v>
      </c>
      <c r="G58" s="120">
        <f>G7+G12+G19+G23+G28+G33+G38+G43+G48+G54</f>
        <v>144.54999999999995</v>
      </c>
    </row>
    <row r="59" spans="1:7" s="103" customFormat="1" ht="12.95" customHeight="1">
      <c r="A59" s="121"/>
      <c r="B59" s="97"/>
      <c r="C59" s="97"/>
      <c r="D59" s="122"/>
      <c r="E59" s="97"/>
      <c r="F59" s="122"/>
      <c r="G59" s="123"/>
    </row>
    <row r="60" spans="1:7" s="103" customFormat="1" ht="12.95" customHeight="1">
      <c r="A60" s="124" t="s">
        <v>420</v>
      </c>
      <c r="B60" s="125"/>
      <c r="C60" s="125"/>
      <c r="D60" s="125"/>
      <c r="E60" s="125"/>
      <c r="F60" s="125"/>
      <c r="G60" s="126"/>
    </row>
    <row r="61" spans="1:7" s="103" customFormat="1" ht="12.95" customHeight="1">
      <c r="A61" s="80"/>
      <c r="B61" s="63"/>
      <c r="C61" s="63"/>
      <c r="D61" s="63"/>
      <c r="E61" s="63"/>
      <c r="F61" s="63"/>
      <c r="G61" s="64"/>
    </row>
    <row r="62" spans="1:7" s="103" customFormat="1" ht="12.95" customHeight="1">
      <c r="A62" s="127" t="s">
        <v>794</v>
      </c>
      <c r="B62" s="63"/>
      <c r="C62" s="63"/>
      <c r="D62" s="63"/>
      <c r="E62" s="63"/>
      <c r="F62" s="63"/>
      <c r="G62" s="64"/>
    </row>
    <row r="63" spans="1:7" s="103" customFormat="1" ht="12.95" customHeight="1">
      <c r="A63" s="128">
        <f>cotacao!E50</f>
        <v>16.613333333333333</v>
      </c>
      <c r="B63" s="106" t="s">
        <v>334</v>
      </c>
      <c r="C63" s="129">
        <v>0.33329999999999999</v>
      </c>
      <c r="D63" s="106" t="s">
        <v>334</v>
      </c>
      <c r="E63" s="130">
        <v>1</v>
      </c>
      <c r="F63" s="109" t="s">
        <v>335</v>
      </c>
      <c r="G63" s="110">
        <f>TRUNC(A63*C63*E63,2)</f>
        <v>5.53</v>
      </c>
    </row>
    <row r="64" spans="1:7" s="103" customFormat="1" ht="12.95" customHeight="1">
      <c r="A64" s="69" t="s">
        <v>412</v>
      </c>
      <c r="B64" s="63"/>
      <c r="C64" s="67" t="s">
        <v>405</v>
      </c>
      <c r="D64" s="63"/>
      <c r="E64" s="67" t="s">
        <v>336</v>
      </c>
      <c r="F64" s="63"/>
      <c r="G64" s="82"/>
    </row>
    <row r="65" spans="1:7" s="103" customFormat="1" ht="12.95" customHeight="1">
      <c r="A65" s="69" t="s">
        <v>636</v>
      </c>
      <c r="B65" s="63"/>
      <c r="C65" s="67" t="s">
        <v>414</v>
      </c>
      <c r="D65" s="63"/>
      <c r="E65" s="67" t="s">
        <v>423</v>
      </c>
      <c r="F65" s="63"/>
      <c r="G65" s="82"/>
    </row>
    <row r="66" spans="1:7" s="103" customFormat="1" ht="12.95" customHeight="1">
      <c r="A66" s="80"/>
      <c r="B66" s="63"/>
      <c r="C66" s="63"/>
      <c r="D66" s="63"/>
      <c r="E66" s="63"/>
      <c r="F66" s="63"/>
      <c r="G66" s="64"/>
    </row>
    <row r="67" spans="1:7" s="103" customFormat="1" ht="12.95" customHeight="1">
      <c r="A67" s="104" t="s">
        <v>421</v>
      </c>
      <c r="B67" s="63"/>
      <c r="C67" s="63"/>
      <c r="D67" s="63"/>
      <c r="E67" s="63"/>
      <c r="F67" s="63"/>
      <c r="G67" s="64"/>
    </row>
    <row r="68" spans="1:7" s="103" customFormat="1" ht="12.95" customHeight="1">
      <c r="A68" s="128">
        <f>cotacao!E53</f>
        <v>36.24</v>
      </c>
      <c r="B68" s="106" t="s">
        <v>334</v>
      </c>
      <c r="C68" s="131">
        <v>0.33329999999999999</v>
      </c>
      <c r="D68" s="106" t="s">
        <v>334</v>
      </c>
      <c r="E68" s="130">
        <f>E63</f>
        <v>1</v>
      </c>
      <c r="F68" s="109" t="s">
        <v>335</v>
      </c>
      <c r="G68" s="110">
        <f>TRUNC(A68*C68*E68,2)</f>
        <v>12.07</v>
      </c>
    </row>
    <row r="69" spans="1:7" s="103" customFormat="1" ht="12.95" customHeight="1">
      <c r="A69" s="69" t="s">
        <v>412</v>
      </c>
      <c r="B69" s="63"/>
      <c r="C69" s="67" t="s">
        <v>405</v>
      </c>
      <c r="D69" s="63"/>
      <c r="E69" s="67" t="s">
        <v>336</v>
      </c>
      <c r="F69" s="63"/>
      <c r="G69" s="82"/>
    </row>
    <row r="70" spans="1:7" s="103" customFormat="1" ht="12.95" customHeight="1">
      <c r="A70" s="69" t="s">
        <v>11</v>
      </c>
      <c r="B70" s="63"/>
      <c r="C70" s="67" t="s">
        <v>414</v>
      </c>
      <c r="D70" s="63"/>
      <c r="E70" s="67" t="s">
        <v>423</v>
      </c>
      <c r="F70" s="63"/>
      <c r="G70" s="82"/>
    </row>
    <row r="71" spans="1:7" s="103" customFormat="1" ht="12.95" customHeight="1">
      <c r="A71" s="80"/>
      <c r="B71" s="63"/>
      <c r="C71" s="63"/>
      <c r="D71" s="63"/>
      <c r="E71" s="63"/>
      <c r="F71" s="63"/>
      <c r="G71" s="64"/>
    </row>
    <row r="72" spans="1:7" s="103" customFormat="1" ht="12.95" hidden="1" customHeight="1">
      <c r="A72" s="104" t="s">
        <v>422</v>
      </c>
      <c r="B72" s="63"/>
      <c r="C72" s="63"/>
      <c r="D72" s="63"/>
      <c r="E72" s="63"/>
      <c r="F72" s="63"/>
      <c r="G72" s="64"/>
    </row>
    <row r="73" spans="1:7" s="103" customFormat="1" ht="12.95" hidden="1" customHeight="1">
      <c r="A73" s="128"/>
      <c r="B73" s="106" t="s">
        <v>334</v>
      </c>
      <c r="C73" s="131">
        <v>0.33</v>
      </c>
      <c r="D73" s="106" t="s">
        <v>334</v>
      </c>
      <c r="E73" s="130">
        <f>E68</f>
        <v>1</v>
      </c>
      <c r="F73" s="109" t="s">
        <v>335</v>
      </c>
      <c r="G73" s="110">
        <f>A73*C73*E73</f>
        <v>0</v>
      </c>
    </row>
    <row r="74" spans="1:7" s="103" customFormat="1" ht="12.95" hidden="1" customHeight="1">
      <c r="A74" s="69" t="s">
        <v>412</v>
      </c>
      <c r="B74" s="63"/>
      <c r="C74" s="67" t="s">
        <v>405</v>
      </c>
      <c r="D74" s="63"/>
      <c r="E74" s="67" t="s">
        <v>336</v>
      </c>
      <c r="F74" s="63"/>
      <c r="G74" s="82"/>
    </row>
    <row r="75" spans="1:7" s="103" customFormat="1" ht="12.95" hidden="1" customHeight="1">
      <c r="A75" s="69" t="str">
        <f>A72</f>
        <v>Garfo</v>
      </c>
      <c r="B75" s="63"/>
      <c r="C75" s="67" t="s">
        <v>414</v>
      </c>
      <c r="D75" s="63"/>
      <c r="E75" s="67" t="s">
        <v>423</v>
      </c>
      <c r="F75" s="63"/>
      <c r="G75" s="82"/>
    </row>
    <row r="76" spans="1:7" s="103" customFormat="1" ht="12.95" hidden="1" customHeight="1">
      <c r="A76" s="69"/>
      <c r="B76" s="63"/>
      <c r="C76" s="67"/>
      <c r="D76" s="63"/>
      <c r="E76" s="67"/>
      <c r="F76" s="63"/>
      <c r="G76" s="82"/>
    </row>
    <row r="77" spans="1:7" s="103" customFormat="1" ht="12.95" customHeight="1">
      <c r="A77" s="104" t="s">
        <v>637</v>
      </c>
      <c r="B77" s="63"/>
      <c r="C77" s="63"/>
      <c r="D77" s="63"/>
      <c r="E77" s="63"/>
      <c r="F77" s="63"/>
      <c r="G77" s="64"/>
    </row>
    <row r="78" spans="1:7" s="103" customFormat="1" ht="12.95" customHeight="1">
      <c r="A78" s="128">
        <f>cotacao!E56</f>
        <v>33.496666666666663</v>
      </c>
      <c r="B78" s="106" t="s">
        <v>334</v>
      </c>
      <c r="C78" s="131">
        <v>8.3299999999999999E-2</v>
      </c>
      <c r="D78" s="106" t="s">
        <v>334</v>
      </c>
      <c r="E78" s="130">
        <v>1</v>
      </c>
      <c r="F78" s="109" t="s">
        <v>335</v>
      </c>
      <c r="G78" s="110">
        <f>TRUNC(A78*C78*E78,2)</f>
        <v>2.79</v>
      </c>
    </row>
    <row r="79" spans="1:7" s="103" customFormat="1" ht="12.95" customHeight="1">
      <c r="A79" s="69" t="s">
        <v>424</v>
      </c>
      <c r="B79" s="63"/>
      <c r="C79" s="67" t="s">
        <v>405</v>
      </c>
      <c r="D79" s="63"/>
      <c r="E79" s="67" t="s">
        <v>336</v>
      </c>
      <c r="F79" s="63"/>
      <c r="G79" s="82"/>
    </row>
    <row r="80" spans="1:7" s="103" customFormat="1" ht="12.95" customHeight="1">
      <c r="A80" s="69" t="s">
        <v>425</v>
      </c>
      <c r="B80" s="63"/>
      <c r="C80" s="67" t="s">
        <v>414</v>
      </c>
      <c r="D80" s="63"/>
      <c r="E80" s="67" t="s">
        <v>423</v>
      </c>
      <c r="F80" s="63"/>
      <c r="G80" s="82"/>
    </row>
    <row r="81" spans="1:7" s="103" customFormat="1" ht="12.95" customHeight="1">
      <c r="A81" s="69" t="s">
        <v>638</v>
      </c>
      <c r="B81" s="63"/>
      <c r="C81" s="67"/>
      <c r="D81" s="63"/>
      <c r="E81" s="67"/>
      <c r="F81" s="63"/>
      <c r="G81" s="82"/>
    </row>
    <row r="82" spans="1:7" s="103" customFormat="1" ht="12.95" hidden="1" customHeight="1">
      <c r="A82" s="104" t="s">
        <v>426</v>
      </c>
      <c r="B82" s="63"/>
      <c r="C82" s="63"/>
      <c r="D82" s="63"/>
      <c r="E82" s="63"/>
      <c r="F82" s="63"/>
      <c r="G82" s="64"/>
    </row>
    <row r="83" spans="1:7" s="103" customFormat="1" ht="12.95" hidden="1" customHeight="1">
      <c r="A83" s="128">
        <v>171</v>
      </c>
      <c r="B83" s="106" t="s">
        <v>427</v>
      </c>
      <c r="C83" s="132">
        <v>12</v>
      </c>
      <c r="D83" s="106" t="s">
        <v>334</v>
      </c>
      <c r="E83" s="130">
        <v>0</v>
      </c>
      <c r="F83" s="109" t="s">
        <v>335</v>
      </c>
      <c r="G83" s="110">
        <f>IF(C83&lt;&gt;0,(A83/C83)*E83,0)</f>
        <v>0</v>
      </c>
    </row>
    <row r="84" spans="1:7" s="103" customFormat="1" ht="12.95" hidden="1" customHeight="1">
      <c r="A84" s="69"/>
      <c r="B84" s="63"/>
      <c r="C84" s="67" t="s">
        <v>428</v>
      </c>
      <c r="D84" s="63"/>
      <c r="E84" s="67" t="s">
        <v>336</v>
      </c>
      <c r="F84" s="63"/>
      <c r="G84" s="82"/>
    </row>
    <row r="85" spans="1:7" s="103" customFormat="1" ht="12.95" hidden="1" customHeight="1">
      <c r="A85" s="69" t="s">
        <v>429</v>
      </c>
      <c r="B85" s="63"/>
      <c r="C85" s="67" t="s">
        <v>430</v>
      </c>
      <c r="D85" s="63"/>
      <c r="E85" s="67" t="s">
        <v>423</v>
      </c>
      <c r="F85" s="63"/>
      <c r="G85" s="82"/>
    </row>
    <row r="86" spans="1:7" s="103" customFormat="1" ht="12.95" hidden="1" customHeight="1">
      <c r="A86" s="80"/>
      <c r="B86" s="63"/>
      <c r="C86" s="63"/>
      <c r="D86" s="63"/>
      <c r="E86" s="63"/>
      <c r="F86" s="63"/>
      <c r="G86" s="64"/>
    </row>
    <row r="87" spans="1:7" s="103" customFormat="1" ht="12.95" hidden="1" customHeight="1">
      <c r="A87" s="104" t="s">
        <v>431</v>
      </c>
      <c r="B87" s="63"/>
      <c r="C87" s="63"/>
      <c r="D87" s="63"/>
      <c r="E87" s="63"/>
      <c r="F87" s="63"/>
      <c r="G87" s="64"/>
    </row>
    <row r="88" spans="1:7" s="103" customFormat="1" ht="12.95" hidden="1" customHeight="1">
      <c r="A88" s="133">
        <v>0</v>
      </c>
      <c r="B88" s="106" t="s">
        <v>427</v>
      </c>
      <c r="C88" s="132">
        <v>12</v>
      </c>
      <c r="D88" s="106" t="s">
        <v>334</v>
      </c>
      <c r="E88" s="113">
        <v>0</v>
      </c>
      <c r="F88" s="109" t="s">
        <v>335</v>
      </c>
      <c r="G88" s="110">
        <f>IF(C88&lt;&gt;0,A88/C88*E88,0)</f>
        <v>0</v>
      </c>
    </row>
    <row r="89" spans="1:7" s="103" customFormat="1" ht="12.95" hidden="1" customHeight="1">
      <c r="A89" s="69" t="s">
        <v>432</v>
      </c>
      <c r="B89" s="63"/>
      <c r="C89" s="67" t="s">
        <v>428</v>
      </c>
      <c r="D89" s="63"/>
      <c r="E89" s="67" t="s">
        <v>336</v>
      </c>
      <c r="F89" s="63"/>
      <c r="G89" s="82"/>
    </row>
    <row r="90" spans="1:7" s="103" customFormat="1" ht="12.75" hidden="1" customHeight="1">
      <c r="A90" s="69" t="s">
        <v>433</v>
      </c>
      <c r="B90" s="63"/>
      <c r="C90" s="67" t="s">
        <v>430</v>
      </c>
      <c r="D90" s="63"/>
      <c r="E90" s="67" t="s">
        <v>423</v>
      </c>
      <c r="F90" s="63"/>
      <c r="G90" s="82"/>
    </row>
    <row r="91" spans="1:7" s="103" customFormat="1" ht="12.95" customHeight="1">
      <c r="A91" s="80"/>
      <c r="B91" s="63"/>
      <c r="C91" s="63"/>
      <c r="D91" s="63"/>
      <c r="E91" s="63"/>
      <c r="F91" s="63"/>
      <c r="G91" s="64"/>
    </row>
    <row r="92" spans="1:7" s="103" customFormat="1" ht="12.95" customHeight="1">
      <c r="A92" s="117" t="s">
        <v>434</v>
      </c>
      <c r="B92" s="118"/>
      <c r="C92" s="118"/>
      <c r="D92" s="118"/>
      <c r="E92" s="118"/>
      <c r="F92" s="109"/>
      <c r="G92" s="134">
        <f>G88+G83+G78+G73+G68+G63</f>
        <v>20.39</v>
      </c>
    </row>
    <row r="93" spans="1:7" s="103" customFormat="1" ht="12.95" customHeight="1">
      <c r="A93" s="135"/>
      <c r="B93" s="97"/>
      <c r="C93" s="97"/>
      <c r="D93" s="97"/>
      <c r="E93" s="97"/>
      <c r="F93" s="97"/>
      <c r="G93" s="123"/>
    </row>
    <row r="94" spans="1:7" s="103" customFormat="1" ht="12.95" customHeight="1">
      <c r="A94" s="124" t="s">
        <v>435</v>
      </c>
      <c r="B94" s="125"/>
      <c r="C94" s="125"/>
      <c r="D94" s="125"/>
      <c r="E94" s="125"/>
      <c r="F94" s="125"/>
      <c r="G94" s="126"/>
    </row>
    <row r="95" spans="1:7" s="103" customFormat="1" ht="12.95" hidden="1" customHeight="1">
      <c r="A95" s="100" t="s">
        <v>436</v>
      </c>
      <c r="B95" s="101"/>
      <c r="C95" s="101"/>
      <c r="D95" s="101"/>
      <c r="E95" s="101"/>
      <c r="F95" s="101"/>
      <c r="G95" s="102"/>
    </row>
    <row r="96" spans="1:7" s="103" customFormat="1" ht="12.95" hidden="1" customHeight="1">
      <c r="A96" s="80"/>
      <c r="B96" s="63"/>
      <c r="C96" s="63"/>
      <c r="D96" s="63"/>
      <c r="E96" s="63"/>
      <c r="F96" s="63"/>
      <c r="G96" s="64"/>
    </row>
    <row r="97" spans="1:7" s="103" customFormat="1" ht="12.95" hidden="1" customHeight="1">
      <c r="A97" s="137">
        <v>0</v>
      </c>
      <c r="B97" s="106" t="s">
        <v>334</v>
      </c>
      <c r="C97" s="138">
        <v>0</v>
      </c>
      <c r="D97" s="106" t="s">
        <v>334</v>
      </c>
      <c r="E97" s="113">
        <f>'[19]1.0 - Mão de Obra Direta (MO)'!G139</f>
        <v>2</v>
      </c>
      <c r="F97" s="109" t="s">
        <v>335</v>
      </c>
      <c r="G97" s="110">
        <f>A97*C97*E97</f>
        <v>0</v>
      </c>
    </row>
    <row r="98" spans="1:7" s="103" customFormat="1" ht="12.95" hidden="1" customHeight="1">
      <c r="A98" s="69" t="s">
        <v>443</v>
      </c>
      <c r="B98" s="63"/>
      <c r="C98" s="67" t="s">
        <v>437</v>
      </c>
      <c r="D98" s="63"/>
      <c r="E98" s="67" t="s">
        <v>336</v>
      </c>
      <c r="F98" s="63"/>
      <c r="G98" s="82"/>
    </row>
    <row r="99" spans="1:7" s="103" customFormat="1" ht="12.95" hidden="1" customHeight="1">
      <c r="A99" s="69" t="s">
        <v>445</v>
      </c>
      <c r="B99" s="63"/>
      <c r="C99" s="67" t="s">
        <v>438</v>
      </c>
      <c r="D99" s="63"/>
      <c r="E99" s="67" t="s">
        <v>338</v>
      </c>
      <c r="F99" s="63"/>
      <c r="G99" s="82"/>
    </row>
    <row r="100" spans="1:7" s="103" customFormat="1" ht="12.95" hidden="1" customHeight="1">
      <c r="A100" s="80"/>
      <c r="B100" s="63"/>
      <c r="C100" s="63"/>
      <c r="D100" s="63"/>
      <c r="E100" s="63"/>
      <c r="F100" s="63"/>
      <c r="G100" s="64"/>
    </row>
    <row r="101" spans="1:7" s="103" customFormat="1" ht="12.95" hidden="1" customHeight="1">
      <c r="A101" s="362" t="s">
        <v>639</v>
      </c>
      <c r="B101" s="363"/>
      <c r="C101" s="363"/>
      <c r="D101" s="363"/>
      <c r="E101" s="363"/>
      <c r="F101" s="363"/>
      <c r="G101" s="364"/>
    </row>
    <row r="102" spans="1:7" s="103" customFormat="1" ht="12.95" hidden="1" customHeight="1">
      <c r="A102" s="365"/>
      <c r="B102" s="363"/>
      <c r="C102" s="363"/>
      <c r="D102" s="363"/>
      <c r="E102" s="363"/>
      <c r="F102" s="363"/>
      <c r="G102" s="364"/>
    </row>
    <row r="103" spans="1:7" s="103" customFormat="1" ht="12.95" hidden="1" customHeight="1">
      <c r="A103" s="366">
        <f>'Dados Gerais RSS'!D13</f>
        <v>21</v>
      </c>
      <c r="B103" s="367" t="s">
        <v>334</v>
      </c>
      <c r="C103" s="368"/>
      <c r="D103" s="367" t="s">
        <v>334</v>
      </c>
      <c r="E103" s="369">
        <f>E97</f>
        <v>2</v>
      </c>
      <c r="F103" s="370" t="s">
        <v>335</v>
      </c>
      <c r="G103" s="371">
        <f>A103*C103*E103</f>
        <v>0</v>
      </c>
    </row>
    <row r="104" spans="1:7" s="103" customFormat="1" ht="12.95" hidden="1" customHeight="1">
      <c r="A104" s="372" t="s">
        <v>443</v>
      </c>
      <c r="B104" s="363"/>
      <c r="C104" s="373" t="s">
        <v>437</v>
      </c>
      <c r="D104" s="363"/>
      <c r="E104" s="373" t="s">
        <v>336</v>
      </c>
      <c r="F104" s="363"/>
      <c r="G104" s="374"/>
    </row>
    <row r="105" spans="1:7" s="103" customFormat="1" ht="12.95" hidden="1" customHeight="1">
      <c r="A105" s="372" t="s">
        <v>445</v>
      </c>
      <c r="B105" s="363"/>
      <c r="C105" s="373" t="s">
        <v>438</v>
      </c>
      <c r="D105" s="363"/>
      <c r="E105" s="373" t="s">
        <v>338</v>
      </c>
      <c r="F105" s="363"/>
      <c r="G105" s="374"/>
    </row>
    <row r="106" spans="1:7" s="103" customFormat="1" ht="12.95" hidden="1" customHeight="1">
      <c r="A106" s="80"/>
      <c r="B106" s="63"/>
      <c r="C106" s="63"/>
      <c r="D106" s="63"/>
      <c r="E106" s="63"/>
      <c r="F106" s="63"/>
      <c r="G106" s="64"/>
    </row>
    <row r="107" spans="1:7" s="103" customFormat="1" ht="12.95" hidden="1" customHeight="1">
      <c r="A107" s="139" t="s">
        <v>640</v>
      </c>
      <c r="B107" s="63"/>
      <c r="C107" s="63"/>
      <c r="D107" s="63"/>
      <c r="E107" s="63"/>
      <c r="F107" s="63"/>
      <c r="G107" s="64"/>
    </row>
    <row r="108" spans="1:7" s="103" customFormat="1" ht="12.95" hidden="1" customHeight="1">
      <c r="A108" s="80"/>
      <c r="B108" s="63"/>
      <c r="C108" s="63"/>
      <c r="D108" s="63"/>
      <c r="E108" s="63"/>
      <c r="F108" s="63"/>
      <c r="G108" s="64"/>
    </row>
    <row r="109" spans="1:7" s="103" customFormat="1" ht="12.95" hidden="1" customHeight="1">
      <c r="A109" s="137">
        <v>0</v>
      </c>
      <c r="B109" s="106" t="s">
        <v>334</v>
      </c>
      <c r="C109" s="144">
        <v>0</v>
      </c>
      <c r="D109" s="106" t="s">
        <v>334</v>
      </c>
      <c r="E109" s="113">
        <f>E103</f>
        <v>2</v>
      </c>
      <c r="F109" s="109" t="s">
        <v>335</v>
      </c>
      <c r="G109" s="110">
        <f>A109*C109*E109</f>
        <v>0</v>
      </c>
    </row>
    <row r="110" spans="1:7" s="103" customFormat="1" ht="12.95" hidden="1" customHeight="1">
      <c r="A110" s="375" t="s">
        <v>641</v>
      </c>
      <c r="B110" s="63"/>
      <c r="C110" s="67" t="s">
        <v>444</v>
      </c>
      <c r="D110" s="63"/>
      <c r="E110" s="67" t="s">
        <v>336</v>
      </c>
      <c r="F110" s="63"/>
      <c r="G110" s="82"/>
    </row>
    <row r="111" spans="1:7" s="103" customFormat="1" ht="12.95" hidden="1" customHeight="1">
      <c r="A111" s="69" t="s">
        <v>445</v>
      </c>
      <c r="B111" s="63"/>
      <c r="C111" s="67" t="s">
        <v>642</v>
      </c>
      <c r="D111" s="63"/>
      <c r="E111" s="67" t="s">
        <v>338</v>
      </c>
      <c r="F111" s="63"/>
      <c r="G111" s="82"/>
    </row>
    <row r="112" spans="1:7" s="103" customFormat="1" ht="12.95" customHeight="1">
      <c r="A112" s="69"/>
      <c r="B112" s="63"/>
      <c r="C112" s="67"/>
      <c r="D112" s="63"/>
      <c r="E112" s="67"/>
      <c r="F112" s="63"/>
      <c r="G112" s="82"/>
    </row>
    <row r="113" spans="1:7" s="103" customFormat="1" ht="13.5" hidden="1" customHeight="1">
      <c r="A113" s="139" t="s">
        <v>439</v>
      </c>
      <c r="B113" s="140"/>
      <c r="C113" s="140"/>
      <c r="D113" s="63"/>
      <c r="E113" s="63"/>
      <c r="F113" s="63"/>
      <c r="G113" s="64"/>
    </row>
    <row r="114" spans="1:7" s="103" customFormat="1" ht="12.95" hidden="1" customHeight="1">
      <c r="A114" s="141"/>
      <c r="B114" s="140"/>
      <c r="C114" s="140"/>
      <c r="D114" s="63"/>
      <c r="E114" s="63"/>
      <c r="F114" s="63"/>
      <c r="G114" s="64"/>
    </row>
    <row r="115" spans="1:7" s="103" customFormat="1" ht="12.95" hidden="1" customHeight="1">
      <c r="A115" s="142">
        <v>1</v>
      </c>
      <c r="B115" s="143" t="s">
        <v>334</v>
      </c>
      <c r="C115" s="144"/>
      <c r="D115" s="106" t="s">
        <v>334</v>
      </c>
      <c r="E115" s="113">
        <f>E109</f>
        <v>2</v>
      </c>
      <c r="F115" s="109" t="s">
        <v>335</v>
      </c>
      <c r="G115" s="110">
        <f>A115*C115*E115</f>
        <v>0</v>
      </c>
    </row>
    <row r="116" spans="1:7" s="103" customFormat="1" ht="12.95" hidden="1" customHeight="1">
      <c r="A116" s="69" t="s">
        <v>440</v>
      </c>
      <c r="B116" s="63"/>
      <c r="C116" s="67" t="s">
        <v>437</v>
      </c>
      <c r="D116" s="63"/>
      <c r="E116" s="67" t="s">
        <v>336</v>
      </c>
      <c r="F116" s="63"/>
      <c r="G116" s="82"/>
    </row>
    <row r="117" spans="1:7" s="103" customFormat="1" ht="12.95" hidden="1" customHeight="1">
      <c r="A117" s="69" t="s">
        <v>441</v>
      </c>
      <c r="B117" s="63"/>
      <c r="C117" s="67" t="s">
        <v>442</v>
      </c>
      <c r="D117" s="63"/>
      <c r="E117" s="67" t="s">
        <v>338</v>
      </c>
      <c r="F117" s="63"/>
      <c r="G117" s="82"/>
    </row>
    <row r="118" spans="1:7" s="103" customFormat="1" ht="12.95" hidden="1" customHeight="1">
      <c r="A118" s="69"/>
      <c r="B118" s="63"/>
      <c r="C118" s="67"/>
      <c r="D118" s="63"/>
      <c r="E118" s="67"/>
      <c r="F118" s="63"/>
      <c r="G118" s="82"/>
    </row>
    <row r="119" spans="1:7" s="103" customFormat="1" ht="13.5" customHeight="1">
      <c r="A119" s="62" t="s">
        <v>795</v>
      </c>
      <c r="B119" s="63"/>
      <c r="C119" s="63"/>
      <c r="D119" s="63"/>
      <c r="E119" s="63"/>
      <c r="F119" s="63"/>
      <c r="G119" s="64"/>
    </row>
    <row r="120" spans="1:7" s="103" customFormat="1" ht="12.95" customHeight="1">
      <c r="A120" s="80"/>
      <c r="B120" s="63"/>
      <c r="C120" s="63"/>
      <c r="D120" s="63"/>
      <c r="E120" s="63"/>
      <c r="F120" s="63"/>
      <c r="G120" s="64"/>
    </row>
    <row r="121" spans="1:7" s="103" customFormat="1" ht="12.95" customHeight="1">
      <c r="A121" s="137">
        <f>'Dados Gerais RSS'!D13</f>
        <v>21</v>
      </c>
      <c r="B121" s="106" t="s">
        <v>334</v>
      </c>
      <c r="C121" s="144">
        <f>18</f>
        <v>18</v>
      </c>
      <c r="D121" s="106" t="s">
        <v>334</v>
      </c>
      <c r="E121" s="113">
        <f>'1.0 - Mão de Obra Direta (MO)'!C7+'1.0 - Mão de Obra Direta (MO)'!C11</f>
        <v>2</v>
      </c>
      <c r="F121" s="109" t="s">
        <v>335</v>
      </c>
      <c r="G121" s="110">
        <f>TRUNC(A121*C121*E121,2)</f>
        <v>756</v>
      </c>
    </row>
    <row r="122" spans="1:7" s="103" customFormat="1" ht="12.95" customHeight="1">
      <c r="A122" s="69" t="s">
        <v>443</v>
      </c>
      <c r="B122" s="63"/>
      <c r="C122" s="67" t="s">
        <v>444</v>
      </c>
      <c r="D122" s="63"/>
      <c r="E122" s="67" t="s">
        <v>336</v>
      </c>
      <c r="F122" s="63"/>
      <c r="G122" s="82"/>
    </row>
    <row r="123" spans="1:7" s="103" customFormat="1" ht="12.95" customHeight="1">
      <c r="A123" s="69" t="s">
        <v>445</v>
      </c>
      <c r="B123" s="63"/>
      <c r="C123" s="67"/>
      <c r="D123" s="63"/>
      <c r="E123" s="67" t="s">
        <v>338</v>
      </c>
      <c r="F123" s="63"/>
      <c r="G123" s="82"/>
    </row>
    <row r="124" spans="1:7" s="103" customFormat="1" ht="13.5" customHeight="1">
      <c r="A124" s="69"/>
      <c r="B124" s="63"/>
      <c r="C124" s="67"/>
      <c r="D124" s="63"/>
      <c r="E124" s="67"/>
      <c r="F124" s="63"/>
      <c r="G124" s="82"/>
    </row>
    <row r="125" spans="1:7" s="103" customFormat="1" ht="12.95" customHeight="1">
      <c r="A125" s="69"/>
      <c r="B125" s="63"/>
      <c r="C125" s="67"/>
      <c r="D125" s="63"/>
      <c r="E125" s="67"/>
      <c r="F125" s="63"/>
      <c r="G125" s="82"/>
    </row>
    <row r="126" spans="1:7" s="103" customFormat="1" ht="12.95" customHeight="1">
      <c r="A126" s="69"/>
      <c r="B126" s="63"/>
      <c r="C126" s="67"/>
      <c r="D126" s="63"/>
      <c r="E126" s="67"/>
      <c r="F126" s="63"/>
      <c r="G126" s="82"/>
    </row>
    <row r="127" spans="1:7" s="103" customFormat="1" ht="13.5" hidden="1" customHeight="1">
      <c r="A127" s="139" t="s">
        <v>643</v>
      </c>
      <c r="B127" s="63"/>
      <c r="C127" s="63"/>
      <c r="D127" s="63"/>
      <c r="E127" s="63"/>
      <c r="F127" s="63"/>
      <c r="G127" s="64"/>
    </row>
    <row r="128" spans="1:7" s="103" customFormat="1" ht="12.95" hidden="1" customHeight="1">
      <c r="A128" s="80"/>
      <c r="B128" s="63"/>
      <c r="C128" s="63"/>
      <c r="D128" s="63"/>
      <c r="E128" s="63"/>
      <c r="F128" s="63"/>
      <c r="G128" s="64"/>
    </row>
    <row r="129" spans="1:7" s="103" customFormat="1" ht="12.95" hidden="1" customHeight="1">
      <c r="A129" s="376">
        <v>8.3299999999999999E-2</v>
      </c>
      <c r="B129" s="106" t="s">
        <v>334</v>
      </c>
      <c r="C129" s="144"/>
      <c r="D129" s="106" t="s">
        <v>334</v>
      </c>
      <c r="E129" s="113">
        <f>'[19]1.0 - Mão de Obra Direta (MO)'!C12+'[19]1.0 - Mão de Obra Direta (MO)'!C16</f>
        <v>1</v>
      </c>
      <c r="F129" s="109" t="s">
        <v>335</v>
      </c>
      <c r="G129" s="110">
        <f>A129*C129*E129</f>
        <v>0</v>
      </c>
    </row>
    <row r="130" spans="1:7" s="103" customFormat="1" ht="12.95" hidden="1" customHeight="1">
      <c r="A130" s="69" t="s">
        <v>440</v>
      </c>
      <c r="B130" s="63"/>
      <c r="C130" s="67" t="s">
        <v>444</v>
      </c>
      <c r="D130" s="63"/>
      <c r="E130" s="67" t="s">
        <v>336</v>
      </c>
      <c r="F130" s="63"/>
      <c r="G130" s="82"/>
    </row>
    <row r="131" spans="1:7" s="103" customFormat="1" ht="12.95" hidden="1" customHeight="1">
      <c r="A131" s="69" t="s">
        <v>441</v>
      </c>
      <c r="B131" s="63"/>
      <c r="C131" s="67"/>
      <c r="D131" s="63"/>
      <c r="E131" s="67" t="s">
        <v>338</v>
      </c>
      <c r="F131" s="63"/>
      <c r="G131" s="82"/>
    </row>
    <row r="132" spans="1:7" s="103" customFormat="1" ht="12.95" customHeight="1">
      <c r="A132" s="244" t="s">
        <v>644</v>
      </c>
      <c r="B132" s="145"/>
      <c r="C132" s="145"/>
      <c r="D132" s="145"/>
      <c r="E132" s="145"/>
      <c r="F132" s="377"/>
      <c r="G132" s="146">
        <f>G121</f>
        <v>756</v>
      </c>
    </row>
    <row r="133" spans="1:7" s="103" customFormat="1" ht="12.95" customHeight="1">
      <c r="A133" s="147"/>
      <c r="B133" s="93"/>
      <c r="C133" s="93"/>
      <c r="D133" s="93"/>
      <c r="E133" s="93"/>
      <c r="F133" s="15"/>
      <c r="G133" s="73"/>
    </row>
    <row r="134" spans="1:7" s="103" customFormat="1" ht="12.95" customHeight="1">
      <c r="A134" s="148" t="s">
        <v>446</v>
      </c>
      <c r="B134" s="118"/>
      <c r="C134" s="106"/>
      <c r="D134" s="119"/>
      <c r="E134" s="106"/>
      <c r="F134" s="109"/>
      <c r="G134" s="120">
        <f>G132+G92+G58</f>
        <v>920.93999999999994</v>
      </c>
    </row>
    <row r="135" spans="1:7" s="103" customFormat="1" ht="12.95" customHeight="1">
      <c r="A135" s="147"/>
      <c r="B135" s="93"/>
      <c r="C135" s="93"/>
      <c r="D135" s="93"/>
      <c r="E135" s="93"/>
      <c r="F135" s="15"/>
      <c r="G135" s="73"/>
    </row>
    <row r="136" spans="1:7" s="103" customFormat="1" ht="12.95" customHeight="1">
      <c r="A136" s="148" t="s">
        <v>447</v>
      </c>
      <c r="B136" s="118"/>
      <c r="C136" s="106">
        <f>'Dados Gerais RSS'!D12</f>
        <v>260</v>
      </c>
      <c r="D136" s="119"/>
      <c r="E136" s="106">
        <f>TRUNC(G134/'Dados Gerais RSS'!D13,2)</f>
        <v>43.85</v>
      </c>
      <c r="F136" s="109"/>
      <c r="G136" s="120">
        <f>E136*C136</f>
        <v>11401</v>
      </c>
    </row>
    <row r="137" spans="1:7" s="103" customFormat="1" ht="12.95" customHeight="1">
      <c r="A137" s="147"/>
      <c r="B137" s="93"/>
      <c r="C137" s="67" t="str">
        <f>'Dados Gerais RSS'!C12</f>
        <v>Dias Coleta Anual</v>
      </c>
      <c r="D137" s="93"/>
      <c r="E137" s="93" t="s">
        <v>448</v>
      </c>
      <c r="F137" s="15"/>
      <c r="G137" s="73"/>
    </row>
    <row r="138" spans="1:7" s="103" customFormat="1" ht="12.95" customHeight="1">
      <c r="A138" s="147"/>
      <c r="B138" s="93"/>
      <c r="C138" s="93"/>
      <c r="D138" s="93"/>
      <c r="E138" s="93"/>
      <c r="F138" s="15"/>
      <c r="G138" s="73"/>
    </row>
    <row r="140" spans="1:7">
      <c r="A140" s="774"/>
      <c r="B140" s="771"/>
      <c r="C140" s="771"/>
      <c r="D140" s="771"/>
      <c r="E140" s="771"/>
      <c r="F140" s="771"/>
      <c r="G140" s="771"/>
    </row>
    <row r="141" spans="1:7" ht="12.75" customHeight="1">
      <c r="A141" s="771"/>
      <c r="B141" s="771"/>
      <c r="C141" s="771"/>
      <c r="D141" s="771"/>
      <c r="E141" s="771"/>
      <c r="F141" s="771"/>
      <c r="G141" s="771"/>
    </row>
    <row r="142" spans="1:7" ht="30.75" customHeight="1">
      <c r="A142" s="772"/>
      <c r="B142" s="772"/>
      <c r="C142" s="772"/>
      <c r="D142" s="772"/>
      <c r="E142" s="772"/>
      <c r="F142" s="772"/>
      <c r="G142" s="772"/>
    </row>
    <row r="143" spans="1:7" s="245" customFormat="1">
      <c r="A143" s="773"/>
      <c r="B143" s="773"/>
      <c r="C143" s="773"/>
      <c r="D143" s="773"/>
      <c r="E143" s="773"/>
      <c r="F143" s="773"/>
      <c r="G143" s="773"/>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61" customWidth="1"/>
    <col min="2" max="2" width="1.85546875" style="61" customWidth="1"/>
    <col min="3" max="3" width="23.85546875" style="61" bestFit="1" customWidth="1"/>
    <col min="4" max="4" width="1.85546875" style="61" customWidth="1"/>
    <col min="5" max="5" width="19.7109375" style="61" bestFit="1" customWidth="1"/>
    <col min="6" max="6" width="2.140625" style="61" customWidth="1"/>
    <col min="7" max="7" width="20.28515625" style="61" customWidth="1"/>
    <col min="8" max="16384" width="9.140625" style="61"/>
  </cols>
  <sheetData>
    <row r="1" spans="1:9" s="60" customFormat="1">
      <c r="A1" s="760" t="s">
        <v>475</v>
      </c>
      <c r="B1" s="760"/>
      <c r="C1" s="760"/>
      <c r="D1" s="760"/>
      <c r="E1" s="760"/>
      <c r="F1" s="760"/>
      <c r="G1" s="760"/>
      <c r="H1" s="59"/>
      <c r="I1" s="59"/>
    </row>
    <row r="2" spans="1:9" s="79" customFormat="1">
      <c r="A2" s="761" t="s">
        <v>628</v>
      </c>
      <c r="B2" s="761"/>
      <c r="C2" s="761"/>
      <c r="D2" s="761" t="s">
        <v>333</v>
      </c>
      <c r="E2" s="761"/>
      <c r="F2" s="761"/>
      <c r="G2" s="761"/>
    </row>
    <row r="3" spans="1:9">
      <c r="A3" s="762">
        <f>G101</f>
        <v>46100.91</v>
      </c>
      <c r="B3" s="763"/>
      <c r="C3" s="764"/>
      <c r="D3" s="765" t="e">
        <f>A3/'Custos Totais RSS'!F22</f>
        <v>#REF!</v>
      </c>
      <c r="E3" s="765"/>
      <c r="F3" s="765"/>
      <c r="G3" s="765"/>
    </row>
    <row r="4" spans="1:9">
      <c r="A4" s="778" t="s">
        <v>476</v>
      </c>
      <c r="B4" s="779"/>
      <c r="C4" s="779"/>
      <c r="D4" s="779"/>
      <c r="E4" s="779"/>
      <c r="F4" s="779"/>
      <c r="G4" s="780"/>
    </row>
    <row r="5" spans="1:9" s="103" customFormat="1" ht="12.95" customHeight="1">
      <c r="A5" s="180"/>
      <c r="B5" s="15"/>
      <c r="C5" s="15"/>
      <c r="D5" s="15"/>
      <c r="E5" s="15"/>
      <c r="F5" s="15"/>
      <c r="G5" s="91"/>
    </row>
    <row r="6" spans="1:9" s="103" customFormat="1" ht="12.95" customHeight="1">
      <c r="A6" s="181" t="s">
        <v>665</v>
      </c>
      <c r="B6" s="15"/>
      <c r="C6" s="20"/>
      <c r="D6" s="15"/>
      <c r="E6" s="15"/>
      <c r="F6" s="15"/>
      <c r="G6" s="91"/>
    </row>
    <row r="7" spans="1:9" s="103" customFormat="1" ht="12.95" hidden="1" customHeight="1">
      <c r="A7" s="182" t="s">
        <v>483</v>
      </c>
      <c r="B7" s="183"/>
      <c r="C7" s="184"/>
      <c r="D7" s="183"/>
      <c r="E7" s="183"/>
      <c r="F7" s="183"/>
      <c r="G7" s="185"/>
    </row>
    <row r="8" spans="1:9" s="103" customFormat="1" ht="12.95" hidden="1" customHeight="1">
      <c r="A8" s="400"/>
      <c r="B8" s="186" t="s">
        <v>334</v>
      </c>
      <c r="C8" s="187">
        <v>0.58799999999999997</v>
      </c>
      <c r="D8" s="186" t="s">
        <v>334</v>
      </c>
      <c r="E8" s="399">
        <f>'[19]Custos Totais'!F16</f>
        <v>0</v>
      </c>
      <c r="F8" s="188" t="s">
        <v>335</v>
      </c>
      <c r="G8" s="189">
        <f>E8*C8*A8</f>
        <v>0</v>
      </c>
    </row>
    <row r="9" spans="1:9" s="103" customFormat="1" ht="12.95" hidden="1" customHeight="1">
      <c r="A9" s="190" t="s">
        <v>664</v>
      </c>
      <c r="B9" s="15"/>
      <c r="C9" s="13" t="s">
        <v>477</v>
      </c>
      <c r="D9" s="15"/>
      <c r="E9" s="13" t="s">
        <v>478</v>
      </c>
      <c r="F9" s="15"/>
      <c r="G9" s="91"/>
    </row>
    <row r="10" spans="1:9" s="103" customFormat="1" ht="12.95" customHeight="1">
      <c r="A10" s="246" t="s">
        <v>504</v>
      </c>
      <c r="B10" s="15"/>
      <c r="C10" s="13" t="s">
        <v>479</v>
      </c>
      <c r="D10" s="15"/>
      <c r="E10" s="13"/>
      <c r="F10" s="15"/>
      <c r="G10" s="91"/>
    </row>
    <row r="11" spans="1:9" s="103" customFormat="1" ht="12.75" customHeight="1">
      <c r="A11" s="677">
        <v>3.609</v>
      </c>
      <c r="B11" s="191" t="s">
        <v>334</v>
      </c>
      <c r="C11" s="192">
        <v>0.1</v>
      </c>
      <c r="D11" s="191" t="s">
        <v>334</v>
      </c>
      <c r="E11" s="113">
        <f>'Dados Gerais RSS'!D20*'Dados Gerais RSS'!D12</f>
        <v>102596</v>
      </c>
      <c r="F11" s="193" t="s">
        <v>335</v>
      </c>
      <c r="G11" s="194">
        <f>TRUNC(E11*C11*A11,2)</f>
        <v>37026.89</v>
      </c>
    </row>
    <row r="12" spans="1:9" s="103" customFormat="1" ht="12.95" customHeight="1">
      <c r="A12" s="190"/>
      <c r="B12" s="15"/>
      <c r="C12" s="13" t="s">
        <v>477</v>
      </c>
      <c r="D12" s="15"/>
      <c r="E12" s="13" t="s">
        <v>478</v>
      </c>
      <c r="F12" s="15"/>
      <c r="G12" s="91"/>
    </row>
    <row r="13" spans="1:9" s="103" customFormat="1" ht="12.95" customHeight="1">
      <c r="A13" s="89" t="s">
        <v>872</v>
      </c>
      <c r="B13" s="15"/>
      <c r="C13" s="13" t="s">
        <v>479</v>
      </c>
      <c r="D13" s="15"/>
      <c r="E13" s="13"/>
      <c r="F13" s="15"/>
      <c r="G13" s="91"/>
    </row>
    <row r="14" spans="1:9" s="103" customFormat="1" ht="12.95" customHeight="1">
      <c r="A14" s="195" t="s">
        <v>663</v>
      </c>
      <c r="B14" s="196"/>
      <c r="C14" s="197"/>
      <c r="D14" s="196"/>
      <c r="E14" s="197"/>
      <c r="F14" s="198" t="s">
        <v>335</v>
      </c>
      <c r="G14" s="78">
        <f>G8+G11</f>
        <v>37026.89</v>
      </c>
    </row>
    <row r="15" spans="1:9" s="15" customFormat="1" ht="12.95" customHeight="1">
      <c r="A15" s="244"/>
      <c r="B15" s="199"/>
      <c r="C15" s="200"/>
      <c r="D15" s="199"/>
      <c r="E15" s="200"/>
      <c r="F15" s="201"/>
      <c r="G15" s="146"/>
    </row>
    <row r="16" spans="1:9" s="103" customFormat="1" ht="12.95" customHeight="1">
      <c r="A16" s="202" t="s">
        <v>662</v>
      </c>
      <c r="B16" s="15"/>
      <c r="C16" s="15"/>
      <c r="D16" s="15"/>
      <c r="E16" s="15"/>
      <c r="F16" s="15"/>
      <c r="G16" s="91"/>
    </row>
    <row r="17" spans="1:11" s="103" customFormat="1" ht="12.95" customHeight="1">
      <c r="A17" s="202"/>
      <c r="B17" s="15"/>
      <c r="C17" s="15"/>
      <c r="D17" s="15"/>
      <c r="E17" s="15"/>
      <c r="F17" s="15"/>
      <c r="G17" s="91"/>
    </row>
    <row r="18" spans="1:11" s="103" customFormat="1" ht="12.95" hidden="1" customHeight="1">
      <c r="A18" s="202" t="s">
        <v>480</v>
      </c>
      <c r="B18" s="15"/>
      <c r="C18" s="15"/>
      <c r="D18" s="15"/>
      <c r="E18" s="15"/>
      <c r="F18" s="15"/>
      <c r="G18" s="91"/>
    </row>
    <row r="19" spans="1:11" s="103" customFormat="1" ht="12.95" hidden="1" customHeight="1">
      <c r="A19" s="105"/>
      <c r="B19" s="203" t="s">
        <v>334</v>
      </c>
      <c r="C19" s="204">
        <v>2E-3</v>
      </c>
      <c r="D19" s="205" t="s">
        <v>334</v>
      </c>
      <c r="E19" s="113">
        <f>'[19]Custos Totais'!F16</f>
        <v>0</v>
      </c>
      <c r="F19" s="193" t="s">
        <v>335</v>
      </c>
      <c r="G19" s="110">
        <f>A19*C19*E19</f>
        <v>0</v>
      </c>
    </row>
    <row r="20" spans="1:11" s="103" customFormat="1" ht="12.95" hidden="1" customHeight="1">
      <c r="A20" s="206" t="s">
        <v>404</v>
      </c>
      <c r="B20" s="13"/>
      <c r="C20" s="13" t="s">
        <v>477</v>
      </c>
      <c r="D20" s="13"/>
      <c r="E20" s="13" t="s">
        <v>478</v>
      </c>
      <c r="F20" s="15"/>
      <c r="G20" s="91"/>
    </row>
    <row r="21" spans="1:11" s="103" customFormat="1" ht="12.95" hidden="1" customHeight="1">
      <c r="A21" s="206" t="s">
        <v>482</v>
      </c>
      <c r="B21" s="13"/>
      <c r="C21" s="13" t="s">
        <v>479</v>
      </c>
      <c r="D21" s="13"/>
      <c r="E21" s="13"/>
      <c r="F21" s="15"/>
      <c r="G21" s="91"/>
    </row>
    <row r="22" spans="1:11" s="103" customFormat="1" ht="12.95" hidden="1" customHeight="1">
      <c r="A22" s="89"/>
      <c r="B22" s="15"/>
      <c r="C22" s="15"/>
      <c r="D22" s="15"/>
      <c r="E22" s="15"/>
      <c r="F22" s="15"/>
      <c r="G22" s="91"/>
    </row>
    <row r="23" spans="1:11" s="103" customFormat="1" ht="12.95" hidden="1" customHeight="1">
      <c r="A23" s="105"/>
      <c r="B23" s="203" t="s">
        <v>334</v>
      </c>
      <c r="C23" s="204">
        <v>6.9999999999999999E-4</v>
      </c>
      <c r="D23" s="203" t="s">
        <v>334</v>
      </c>
      <c r="E23" s="113">
        <f>'[19]Custos Totais'!F16</f>
        <v>0</v>
      </c>
      <c r="F23" s="193" t="s">
        <v>335</v>
      </c>
      <c r="G23" s="110">
        <f>A23*C23*E23</f>
        <v>0</v>
      </c>
    </row>
    <row r="24" spans="1:11" s="103" customFormat="1" ht="12.95" hidden="1" customHeight="1">
      <c r="A24" s="206" t="s">
        <v>404</v>
      </c>
      <c r="B24" s="13"/>
      <c r="C24" s="13" t="s">
        <v>477</v>
      </c>
      <c r="D24" s="13"/>
      <c r="E24" s="13" t="s">
        <v>478</v>
      </c>
      <c r="F24" s="15"/>
      <c r="G24" s="91"/>
    </row>
    <row r="25" spans="1:11" s="103" customFormat="1" ht="12.95" hidden="1" customHeight="1">
      <c r="A25" s="206" t="s">
        <v>661</v>
      </c>
      <c r="B25" s="13"/>
      <c r="C25" s="13" t="s">
        <v>479</v>
      </c>
      <c r="D25" s="13"/>
      <c r="E25" s="13"/>
      <c r="F25" s="15"/>
      <c r="G25" s="91"/>
    </row>
    <row r="26" spans="1:11" s="103" customFormat="1" ht="12.95" hidden="1" customHeight="1">
      <c r="A26" s="89"/>
      <c r="B26" s="15"/>
      <c r="C26" s="15"/>
      <c r="D26" s="15"/>
      <c r="E26" s="15"/>
      <c r="F26" s="15"/>
      <c r="G26" s="91"/>
    </row>
    <row r="27" spans="1:11" s="103" customFormat="1" ht="13.5" hidden="1" customHeight="1">
      <c r="A27" s="105"/>
      <c r="B27" s="106" t="s">
        <v>334</v>
      </c>
      <c r="C27" s="204">
        <v>2E-3</v>
      </c>
      <c r="D27" s="203" t="s">
        <v>334</v>
      </c>
      <c r="E27" s="108">
        <f>'[19]Custos Totais'!F16</f>
        <v>0</v>
      </c>
      <c r="F27" s="193" t="s">
        <v>335</v>
      </c>
      <c r="G27" s="110">
        <f>A27*C27*E27</f>
        <v>0</v>
      </c>
    </row>
    <row r="28" spans="1:11" s="103" customFormat="1" ht="12.95" hidden="1" customHeight="1">
      <c r="A28" s="397" t="s">
        <v>404</v>
      </c>
      <c r="B28" s="13"/>
      <c r="C28" s="13" t="s">
        <v>477</v>
      </c>
      <c r="D28" s="13"/>
      <c r="E28" s="13" t="s">
        <v>478</v>
      </c>
      <c r="F28" s="15"/>
      <c r="G28" s="91"/>
    </row>
    <row r="29" spans="1:11" s="103" customFormat="1" ht="12.95" hidden="1" customHeight="1">
      <c r="A29" s="206" t="s">
        <v>660</v>
      </c>
      <c r="B29" s="13"/>
      <c r="C29" s="13" t="s">
        <v>479</v>
      </c>
      <c r="D29" s="13"/>
      <c r="E29" s="13"/>
      <c r="F29" s="15"/>
      <c r="G29" s="91"/>
    </row>
    <row r="30" spans="1:11" s="103" customFormat="1" ht="12.95" hidden="1" customHeight="1">
      <c r="A30" s="89"/>
      <c r="B30" s="15"/>
      <c r="C30" s="15"/>
      <c r="D30" s="15"/>
      <c r="E30" s="15"/>
      <c r="F30" s="15"/>
      <c r="G30" s="91"/>
      <c r="H30" s="361"/>
    </row>
    <row r="31" spans="1:11" s="103" customFormat="1" ht="12.95" hidden="1" customHeight="1">
      <c r="A31" s="398"/>
      <c r="B31" s="106" t="s">
        <v>334</v>
      </c>
      <c r="C31" s="204">
        <v>4.0000000000000002E-4</v>
      </c>
      <c r="D31" s="106" t="s">
        <v>334</v>
      </c>
      <c r="E31" s="108">
        <f>E27</f>
        <v>0</v>
      </c>
      <c r="F31" s="109" t="s">
        <v>335</v>
      </c>
      <c r="G31" s="110">
        <f>A31*C31*E31</f>
        <v>0</v>
      </c>
    </row>
    <row r="32" spans="1:11" s="103" customFormat="1" ht="12.95" hidden="1" customHeight="1">
      <c r="A32" s="397" t="s">
        <v>659</v>
      </c>
      <c r="B32" s="67"/>
      <c r="C32" s="67" t="s">
        <v>477</v>
      </c>
      <c r="D32" s="67"/>
      <c r="E32" s="67" t="s">
        <v>478</v>
      </c>
      <c r="F32" s="63"/>
      <c r="G32" s="64"/>
      <c r="K32" s="396"/>
    </row>
    <row r="33" spans="1:7" s="103" customFormat="1" ht="12.95" hidden="1" customHeight="1">
      <c r="A33" s="395" t="s">
        <v>658</v>
      </c>
      <c r="B33" s="67"/>
      <c r="C33" s="13" t="s">
        <v>657</v>
      </c>
      <c r="D33" s="67"/>
      <c r="E33" s="67"/>
      <c r="F33" s="63"/>
      <c r="G33" s="64"/>
    </row>
    <row r="34" spans="1:7" s="103" customFormat="1" ht="12.95" hidden="1" customHeight="1">
      <c r="A34" s="207"/>
      <c r="B34" s="63"/>
      <c r="C34" s="63"/>
      <c r="D34" s="63"/>
      <c r="E34" s="63"/>
      <c r="F34" s="63"/>
      <c r="G34" s="64"/>
    </row>
    <row r="35" spans="1:7" s="103" customFormat="1" ht="12.95" customHeight="1">
      <c r="A35" s="208" t="s">
        <v>481</v>
      </c>
      <c r="B35" s="63"/>
      <c r="C35" s="63"/>
      <c r="D35" s="63"/>
      <c r="E35" s="63"/>
      <c r="F35" s="63"/>
      <c r="G35" s="64"/>
    </row>
    <row r="36" spans="1:7" s="103" customFormat="1" ht="12.95" customHeight="1">
      <c r="A36" s="105">
        <v>8.5</v>
      </c>
      <c r="B36" s="203" t="s">
        <v>334</v>
      </c>
      <c r="C36" s="204">
        <v>5.0000000000000001E-4</v>
      </c>
      <c r="D36" s="203" t="s">
        <v>334</v>
      </c>
      <c r="E36" s="108">
        <f>E11</f>
        <v>102596</v>
      </c>
      <c r="F36" s="193" t="s">
        <v>335</v>
      </c>
      <c r="G36" s="110">
        <f>TRUNC(A36*C36*E36,2)</f>
        <v>436.03</v>
      </c>
    </row>
    <row r="37" spans="1:7" s="103" customFormat="1" ht="12.95" customHeight="1">
      <c r="A37" s="206" t="s">
        <v>404</v>
      </c>
      <c r="B37" s="13"/>
      <c r="C37" s="13" t="s">
        <v>477</v>
      </c>
      <c r="D37" s="13"/>
      <c r="E37" s="13" t="s">
        <v>478</v>
      </c>
      <c r="F37" s="15"/>
      <c r="G37" s="91"/>
    </row>
    <row r="38" spans="1:7" s="103" customFormat="1" ht="12.95" customHeight="1">
      <c r="A38" s="206" t="s">
        <v>482</v>
      </c>
      <c r="B38" s="13"/>
      <c r="C38" s="13" t="s">
        <v>479</v>
      </c>
      <c r="D38" s="13">
        <v>0</v>
      </c>
      <c r="E38" s="13"/>
      <c r="F38" s="15"/>
      <c r="G38" s="91"/>
    </row>
    <row r="39" spans="1:7" s="103" customFormat="1" ht="12.75" customHeight="1">
      <c r="A39" s="395" t="s">
        <v>873</v>
      </c>
      <c r="B39" s="63"/>
      <c r="C39" s="63"/>
      <c r="D39" s="63"/>
      <c r="E39" s="63"/>
      <c r="F39" s="63"/>
      <c r="G39" s="64"/>
    </row>
    <row r="40" spans="1:7" s="103" customFormat="1" ht="12.95" customHeight="1">
      <c r="A40" s="244" t="s">
        <v>656</v>
      </c>
      <c r="B40" s="145"/>
      <c r="C40" s="145"/>
      <c r="D40" s="145"/>
      <c r="E40" s="145"/>
      <c r="F40" s="209"/>
      <c r="G40" s="210">
        <f>G19+G23+G27+G31+G36</f>
        <v>436.03</v>
      </c>
    </row>
    <row r="41" spans="1:7" s="103" customFormat="1" ht="12.95" customHeight="1">
      <c r="A41" s="136" t="s">
        <v>655</v>
      </c>
      <c r="B41" s="101"/>
      <c r="C41" s="101"/>
      <c r="D41" s="101"/>
      <c r="E41" s="101"/>
      <c r="F41" s="101"/>
      <c r="G41" s="102"/>
    </row>
    <row r="42" spans="1:7" s="103" customFormat="1" ht="12.95" hidden="1" customHeight="1">
      <c r="A42" s="211" t="s">
        <v>483</v>
      </c>
      <c r="B42" s="97"/>
      <c r="C42" s="97"/>
      <c r="D42" s="97"/>
      <c r="E42" s="97"/>
      <c r="F42" s="97"/>
      <c r="G42" s="99"/>
    </row>
    <row r="43" spans="1:7" s="103" customFormat="1" ht="12.95" hidden="1" customHeight="1">
      <c r="A43" s="212" t="s">
        <v>654</v>
      </c>
      <c r="B43" s="213"/>
      <c r="C43" s="214"/>
      <c r="D43" s="215" t="s">
        <v>334</v>
      </c>
      <c r="E43" s="216">
        <v>6</v>
      </c>
      <c r="F43" s="217" t="s">
        <v>335</v>
      </c>
      <c r="G43" s="218">
        <f>C43*E43</f>
        <v>0</v>
      </c>
    </row>
    <row r="44" spans="1:7" s="103" customFormat="1" ht="12.95" hidden="1" customHeight="1">
      <c r="A44" s="219"/>
      <c r="B44" s="93"/>
      <c r="C44" s="220" t="s">
        <v>484</v>
      </c>
      <c r="D44" s="63"/>
      <c r="E44" s="221" t="s">
        <v>485</v>
      </c>
      <c r="F44" s="63"/>
      <c r="G44" s="64"/>
    </row>
    <row r="45" spans="1:7" s="103" customFormat="1" ht="12.95" hidden="1" customHeight="1">
      <c r="A45" s="80"/>
      <c r="B45" s="63"/>
      <c r="C45" s="140"/>
      <c r="D45" s="63"/>
      <c r="E45" s="222"/>
      <c r="F45" s="63"/>
      <c r="G45" s="64"/>
    </row>
    <row r="46" spans="1:7" s="103" customFormat="1" ht="12.95" hidden="1" customHeight="1">
      <c r="A46" s="223" t="s">
        <v>486</v>
      </c>
      <c r="B46" s="118"/>
      <c r="C46" s="144"/>
      <c r="D46" s="106" t="s">
        <v>334</v>
      </c>
      <c r="E46" s="130">
        <v>6</v>
      </c>
      <c r="F46" s="109" t="s">
        <v>335</v>
      </c>
      <c r="G46" s="110">
        <f>C46*E46</f>
        <v>0</v>
      </c>
    </row>
    <row r="47" spans="1:7" s="103" customFormat="1" ht="12.95" hidden="1" customHeight="1">
      <c r="A47" s="224"/>
      <c r="B47" s="93"/>
      <c r="C47" s="93" t="s">
        <v>487</v>
      </c>
      <c r="D47" s="63"/>
      <c r="E47" s="221" t="s">
        <v>488</v>
      </c>
      <c r="F47" s="63"/>
      <c r="G47" s="64"/>
    </row>
    <row r="48" spans="1:7" s="103" customFormat="1" ht="12.95" hidden="1" customHeight="1">
      <c r="A48" s="80"/>
      <c r="B48" s="63"/>
      <c r="C48" s="63"/>
      <c r="D48" s="63"/>
      <c r="E48" s="222"/>
      <c r="F48" s="63"/>
      <c r="G48" s="64"/>
    </row>
    <row r="49" spans="1:9" s="103" customFormat="1" ht="12.95" hidden="1" customHeight="1">
      <c r="A49" s="223" t="s">
        <v>489</v>
      </c>
      <c r="B49" s="118"/>
      <c r="C49" s="144"/>
      <c r="D49" s="106" t="s">
        <v>334</v>
      </c>
      <c r="E49" s="130">
        <v>6</v>
      </c>
      <c r="F49" s="109" t="s">
        <v>335</v>
      </c>
      <c r="G49" s="110">
        <f>C49*E49</f>
        <v>0</v>
      </c>
      <c r="H49" s="103" t="s">
        <v>490</v>
      </c>
    </row>
    <row r="50" spans="1:9" s="103" customFormat="1" ht="12.95" hidden="1" customHeight="1">
      <c r="A50" s="224"/>
      <c r="B50" s="93"/>
      <c r="C50" s="93" t="s">
        <v>491</v>
      </c>
      <c r="D50" s="63"/>
      <c r="E50" s="221" t="s">
        <v>492</v>
      </c>
      <c r="F50" s="63"/>
      <c r="G50" s="64"/>
    </row>
    <row r="51" spans="1:9" s="103" customFormat="1" ht="12.95" hidden="1" customHeight="1">
      <c r="A51" s="80"/>
      <c r="B51" s="63"/>
      <c r="C51" s="63"/>
      <c r="D51" s="63"/>
      <c r="E51" s="222"/>
      <c r="F51" s="63"/>
      <c r="G51" s="64"/>
    </row>
    <row r="52" spans="1:9" s="103" customFormat="1" ht="12.95" hidden="1" customHeight="1">
      <c r="A52" s="223" t="s">
        <v>493</v>
      </c>
      <c r="B52" s="118"/>
      <c r="C52" s="144"/>
      <c r="D52" s="106" t="s">
        <v>334</v>
      </c>
      <c r="E52" s="130">
        <v>6</v>
      </c>
      <c r="F52" s="109" t="s">
        <v>335</v>
      </c>
      <c r="G52" s="110">
        <f>C52*E52</f>
        <v>0</v>
      </c>
    </row>
    <row r="53" spans="1:9" s="103" customFormat="1" ht="12.95" hidden="1" customHeight="1">
      <c r="A53" s="224"/>
      <c r="B53" s="93"/>
      <c r="C53" s="93" t="s">
        <v>494</v>
      </c>
      <c r="D53" s="63"/>
      <c r="E53" s="221" t="s">
        <v>495</v>
      </c>
      <c r="F53" s="63"/>
      <c r="G53" s="64"/>
    </row>
    <row r="54" spans="1:9" s="103" customFormat="1" ht="12.95" hidden="1" customHeight="1">
      <c r="A54" s="80"/>
      <c r="B54" s="63"/>
      <c r="C54" s="63"/>
      <c r="D54" s="63"/>
      <c r="E54" s="222"/>
      <c r="F54" s="63"/>
      <c r="G54" s="64"/>
    </row>
    <row r="55" spans="1:9" s="103" customFormat="1" ht="12.95" hidden="1" customHeight="1">
      <c r="A55" s="223" t="s">
        <v>496</v>
      </c>
      <c r="B55" s="118"/>
      <c r="C55" s="112"/>
      <c r="D55" s="119" t="s">
        <v>427</v>
      </c>
      <c r="E55" s="130">
        <v>40000</v>
      </c>
      <c r="F55" s="109" t="s">
        <v>335</v>
      </c>
      <c r="G55" s="225">
        <f>IF(E55=0,0,C55/E55)</f>
        <v>0</v>
      </c>
    </row>
    <row r="56" spans="1:9" s="103" customFormat="1" ht="12.95" hidden="1" customHeight="1">
      <c r="A56" s="224"/>
      <c r="B56" s="93"/>
      <c r="C56" s="93" t="s">
        <v>497</v>
      </c>
      <c r="D56" s="63"/>
      <c r="E56" s="222" t="s">
        <v>478</v>
      </c>
      <c r="F56" s="63"/>
      <c r="G56" s="82" t="s">
        <v>498</v>
      </c>
    </row>
    <row r="57" spans="1:9" s="103" customFormat="1" ht="12.95" hidden="1" customHeight="1">
      <c r="A57" s="224"/>
      <c r="B57" s="93"/>
      <c r="C57" s="93" t="s">
        <v>499</v>
      </c>
      <c r="D57" s="63"/>
      <c r="E57" s="222" t="s">
        <v>500</v>
      </c>
      <c r="F57" s="63"/>
      <c r="G57" s="82" t="s">
        <v>501</v>
      </c>
    </row>
    <row r="58" spans="1:9" s="103" customFormat="1" ht="12.95" hidden="1" customHeight="1">
      <c r="A58" s="80"/>
      <c r="B58" s="63"/>
      <c r="C58" s="67"/>
      <c r="D58" s="63"/>
      <c r="E58" s="222"/>
      <c r="F58" s="63"/>
      <c r="G58" s="64"/>
    </row>
    <row r="59" spans="1:9" s="60" customFormat="1" ht="19.5" hidden="1" customHeight="1">
      <c r="A59" s="226"/>
      <c r="B59" s="227"/>
      <c r="C59" s="227"/>
      <c r="D59" s="227"/>
      <c r="E59" s="228"/>
      <c r="F59" s="227"/>
      <c r="G59" s="229"/>
      <c r="H59" s="59"/>
      <c r="I59" s="59"/>
    </row>
    <row r="60" spans="1:9" s="103" customFormat="1" ht="12.95" hidden="1" customHeight="1">
      <c r="A60" s="148" t="s">
        <v>502</v>
      </c>
      <c r="B60" s="118"/>
      <c r="C60" s="230">
        <f>G55</f>
        <v>0</v>
      </c>
      <c r="D60" s="119" t="s">
        <v>334</v>
      </c>
      <c r="E60" s="113">
        <f>'[19]Custos Totais'!F16</f>
        <v>0</v>
      </c>
      <c r="F60" s="109" t="s">
        <v>335</v>
      </c>
      <c r="G60" s="110">
        <f>C60*E60</f>
        <v>0</v>
      </c>
    </row>
    <row r="61" spans="1:9" s="103" customFormat="1" ht="12.95" hidden="1" customHeight="1">
      <c r="A61" s="69"/>
      <c r="B61" s="15"/>
      <c r="C61" s="93" t="s">
        <v>498</v>
      </c>
      <c r="D61" s="63"/>
      <c r="E61" s="67" t="s">
        <v>503</v>
      </c>
      <c r="F61" s="63"/>
      <c r="G61" s="75"/>
    </row>
    <row r="62" spans="1:9" s="103" customFormat="1" ht="12.95" hidden="1" customHeight="1">
      <c r="A62" s="95"/>
      <c r="B62" s="183"/>
      <c r="C62" s="96" t="s">
        <v>501</v>
      </c>
      <c r="D62" s="97"/>
      <c r="E62" s="97"/>
      <c r="F62" s="97"/>
      <c r="G62" s="99"/>
    </row>
    <row r="63" spans="1:9" s="103" customFormat="1" ht="12.95" customHeight="1">
      <c r="A63" s="136" t="s">
        <v>504</v>
      </c>
      <c r="B63" s="101"/>
      <c r="C63" s="101"/>
      <c r="D63" s="101"/>
      <c r="E63" s="101"/>
      <c r="F63" s="101"/>
      <c r="G63" s="102"/>
    </row>
    <row r="64" spans="1:9" s="103" customFormat="1" ht="12.95" customHeight="1">
      <c r="A64" s="223" t="s">
        <v>796</v>
      </c>
      <c r="B64" s="118"/>
      <c r="C64" s="144">
        <v>711.08</v>
      </c>
      <c r="D64" s="106" t="s">
        <v>334</v>
      </c>
      <c r="E64" s="130">
        <v>1</v>
      </c>
      <c r="F64" s="109" t="s">
        <v>335</v>
      </c>
      <c r="G64" s="110">
        <f>TRUNC(C64*E64,2)</f>
        <v>711.08</v>
      </c>
    </row>
    <row r="65" spans="1:7" s="103" customFormat="1" ht="12.95" customHeight="1">
      <c r="A65" s="219"/>
      <c r="B65" s="93"/>
      <c r="C65" s="93" t="s">
        <v>484</v>
      </c>
      <c r="D65" s="63"/>
      <c r="E65" s="221" t="s">
        <v>517</v>
      </c>
      <c r="F65" s="63"/>
      <c r="G65" s="64"/>
    </row>
    <row r="66" spans="1:7" s="103" customFormat="1" ht="12.95" customHeight="1">
      <c r="A66" s="80"/>
      <c r="B66" s="63"/>
      <c r="C66" s="63" t="s">
        <v>874</v>
      </c>
      <c r="D66" s="63"/>
      <c r="E66" s="222"/>
      <c r="F66" s="63"/>
      <c r="G66" s="64"/>
    </row>
    <row r="67" spans="1:7" s="103" customFormat="1" ht="12.95" hidden="1" customHeight="1">
      <c r="A67" s="223" t="s">
        <v>486</v>
      </c>
      <c r="B67" s="118"/>
      <c r="C67" s="138">
        <v>0</v>
      </c>
      <c r="D67" s="106" t="s">
        <v>334</v>
      </c>
      <c r="E67" s="130">
        <f>E64</f>
        <v>1</v>
      </c>
      <c r="F67" s="109" t="s">
        <v>335</v>
      </c>
      <c r="G67" s="110">
        <f>C67*E67</f>
        <v>0</v>
      </c>
    </row>
    <row r="68" spans="1:7" s="103" customFormat="1" ht="12.95" hidden="1" customHeight="1">
      <c r="A68" s="224"/>
      <c r="B68" s="93"/>
      <c r="C68" s="93" t="s">
        <v>487</v>
      </c>
      <c r="D68" s="63"/>
      <c r="E68" s="221" t="s">
        <v>488</v>
      </c>
      <c r="F68" s="63"/>
      <c r="G68" s="64"/>
    </row>
    <row r="69" spans="1:7" s="103" customFormat="1" ht="12.95" hidden="1" customHeight="1">
      <c r="A69" s="80"/>
      <c r="B69" s="63"/>
      <c r="C69" s="63"/>
      <c r="D69" s="63"/>
      <c r="E69" s="222"/>
      <c r="F69" s="63"/>
      <c r="G69" s="64"/>
    </row>
    <row r="70" spans="1:7" s="103" customFormat="1" ht="12.95" customHeight="1">
      <c r="A70" s="223" t="s">
        <v>496</v>
      </c>
      <c r="B70" s="118"/>
      <c r="C70" s="106">
        <f>G67+G64</f>
        <v>711.08</v>
      </c>
      <c r="D70" s="119" t="s">
        <v>427</v>
      </c>
      <c r="E70" s="130">
        <v>30000</v>
      </c>
      <c r="F70" s="109" t="s">
        <v>335</v>
      </c>
      <c r="G70" s="225">
        <f>IF(E70=0,0,C70/E70)</f>
        <v>2.3702666666666667E-2</v>
      </c>
    </row>
    <row r="71" spans="1:7" s="103" customFormat="1" ht="12.95" customHeight="1">
      <c r="A71" s="224"/>
      <c r="B71" s="93"/>
      <c r="C71" s="93" t="s">
        <v>497</v>
      </c>
      <c r="D71" s="63"/>
      <c r="E71" s="222" t="s">
        <v>478</v>
      </c>
      <c r="F71" s="63"/>
      <c r="G71" s="82" t="s">
        <v>498</v>
      </c>
    </row>
    <row r="72" spans="1:7" s="103" customFormat="1" ht="12.95" customHeight="1">
      <c r="A72" s="224"/>
      <c r="B72" s="93"/>
      <c r="C72" s="93" t="s">
        <v>505</v>
      </c>
      <c r="D72" s="63"/>
      <c r="E72" s="222" t="s">
        <v>500</v>
      </c>
      <c r="F72" s="63"/>
      <c r="G72" s="82" t="s">
        <v>501</v>
      </c>
    </row>
    <row r="73" spans="1:7" s="103" customFormat="1" ht="12.95" customHeight="1">
      <c r="A73" s="80"/>
      <c r="B73" s="63"/>
      <c r="C73" s="67"/>
      <c r="D73" s="63"/>
      <c r="E73" s="222"/>
      <c r="F73" s="63"/>
      <c r="G73" s="64"/>
    </row>
    <row r="74" spans="1:7" s="103" customFormat="1" ht="12.95" customHeight="1">
      <c r="A74" s="148" t="s">
        <v>506</v>
      </c>
      <c r="B74" s="118"/>
      <c r="C74" s="230">
        <f>G70</f>
        <v>2.3702666666666667E-2</v>
      </c>
      <c r="D74" s="119" t="s">
        <v>334</v>
      </c>
      <c r="E74" s="113">
        <f>E36</f>
        <v>102596</v>
      </c>
      <c r="F74" s="109" t="s">
        <v>335</v>
      </c>
      <c r="G74" s="110">
        <f>TRUNC(C74*E74,2)</f>
        <v>2431.79</v>
      </c>
    </row>
    <row r="75" spans="1:7" s="103" customFormat="1" ht="12.95" customHeight="1">
      <c r="A75" s="69"/>
      <c r="B75" s="15"/>
      <c r="C75" s="93" t="s">
        <v>498</v>
      </c>
      <c r="D75" s="63"/>
      <c r="E75" s="67" t="s">
        <v>507</v>
      </c>
      <c r="F75" s="63"/>
      <c r="G75" s="75"/>
    </row>
    <row r="76" spans="1:7" s="103" customFormat="1" ht="12.95" customHeight="1">
      <c r="A76" s="69"/>
      <c r="B76" s="93"/>
      <c r="C76" s="67" t="s">
        <v>501</v>
      </c>
      <c r="D76" s="63"/>
      <c r="E76" s="67"/>
      <c r="F76" s="63"/>
      <c r="G76" s="75"/>
    </row>
    <row r="77" spans="1:7" s="103" customFormat="1" ht="12.95" customHeight="1">
      <c r="A77" s="148"/>
      <c r="B77" s="118"/>
      <c r="C77" s="231"/>
      <c r="D77" s="118"/>
      <c r="E77" s="232"/>
      <c r="F77" s="118"/>
      <c r="G77" s="134">
        <f>G60+G74</f>
        <v>2431.79</v>
      </c>
    </row>
    <row r="78" spans="1:7" s="103" customFormat="1" ht="12.95" customHeight="1">
      <c r="A78" s="775" t="s">
        <v>653</v>
      </c>
      <c r="B78" s="776"/>
      <c r="C78" s="776"/>
      <c r="D78" s="776"/>
      <c r="E78" s="776"/>
      <c r="F78" s="776"/>
      <c r="G78" s="777"/>
    </row>
    <row r="79" spans="1:7" s="103" customFormat="1" ht="12.95" customHeight="1">
      <c r="A79" s="180"/>
      <c r="B79" s="15"/>
      <c r="C79" s="15"/>
      <c r="D79" s="15"/>
      <c r="E79" s="15"/>
      <c r="F79" s="15"/>
      <c r="G79" s="91"/>
    </row>
    <row r="80" spans="1:7" s="103" customFormat="1" ht="12.95" hidden="1" customHeight="1">
      <c r="A80" s="114" t="s">
        <v>483</v>
      </c>
      <c r="B80" s="15"/>
      <c r="C80" s="15"/>
      <c r="D80" s="15"/>
      <c r="E80" s="15"/>
      <c r="F80" s="15"/>
      <c r="G80" s="91"/>
    </row>
    <row r="81" spans="1:7" s="103" customFormat="1" ht="12.95" hidden="1" customHeight="1">
      <c r="A81" s="223" t="s">
        <v>508</v>
      </c>
      <c r="B81" s="118"/>
      <c r="C81" s="394">
        <v>8.9999999999999993E-3</v>
      </c>
      <c r="D81" s="119" t="s">
        <v>334</v>
      </c>
      <c r="E81" s="106">
        <f>'Dados Gerais RSS'!D26+'Dados Gerais RSS'!D38</f>
        <v>0</v>
      </c>
      <c r="F81" s="109" t="s">
        <v>335</v>
      </c>
      <c r="G81" s="110">
        <f>C81*E81</f>
        <v>0</v>
      </c>
    </row>
    <row r="82" spans="1:7" s="103" customFormat="1" ht="12.95" hidden="1" customHeight="1">
      <c r="A82" s="80"/>
      <c r="B82" s="15"/>
      <c r="C82" s="93" t="s">
        <v>652</v>
      </c>
      <c r="D82" s="63"/>
      <c r="E82" s="67" t="s">
        <v>509</v>
      </c>
      <c r="F82" s="63"/>
      <c r="G82" s="233" t="s">
        <v>510</v>
      </c>
    </row>
    <row r="83" spans="1:7" s="103" customFormat="1" ht="12.95" hidden="1" customHeight="1">
      <c r="A83" s="80"/>
      <c r="B83" s="15"/>
      <c r="C83" s="93" t="s">
        <v>650</v>
      </c>
      <c r="D83" s="63"/>
      <c r="E83" s="66" t="s">
        <v>512</v>
      </c>
      <c r="F83" s="63"/>
      <c r="G83" s="82" t="s">
        <v>513</v>
      </c>
    </row>
    <row r="84" spans="1:7" s="103" customFormat="1" ht="12.95" hidden="1" customHeight="1">
      <c r="A84" s="80"/>
      <c r="B84" s="63"/>
      <c r="C84" s="67" t="s">
        <v>511</v>
      </c>
      <c r="D84" s="63"/>
      <c r="E84" s="63"/>
      <c r="F84" s="63"/>
      <c r="G84" s="64"/>
    </row>
    <row r="85" spans="1:7" s="103" customFormat="1" ht="12.95" hidden="1" customHeight="1">
      <c r="A85" s="234"/>
      <c r="B85" s="63"/>
      <c r="C85" s="235">
        <f>G81</f>
        <v>0</v>
      </c>
      <c r="D85" s="119" t="s">
        <v>334</v>
      </c>
      <c r="E85" s="113">
        <f>'Dados Gerais RSS'!D27</f>
        <v>0</v>
      </c>
      <c r="F85" s="109" t="s">
        <v>335</v>
      </c>
      <c r="G85" s="110">
        <f>C85*E85</f>
        <v>0</v>
      </c>
    </row>
    <row r="86" spans="1:7" s="103" customFormat="1" ht="12.95" hidden="1" customHeight="1">
      <c r="A86" s="80"/>
      <c r="B86" s="63"/>
      <c r="C86" s="67" t="s">
        <v>648</v>
      </c>
      <c r="D86" s="63"/>
      <c r="E86" s="67" t="s">
        <v>514</v>
      </c>
      <c r="F86" s="63"/>
      <c r="G86" s="75"/>
    </row>
    <row r="87" spans="1:7" s="103" customFormat="1" ht="12.95" customHeight="1">
      <c r="A87" s="211" t="s">
        <v>504</v>
      </c>
      <c r="B87" s="97"/>
      <c r="C87" s="98"/>
      <c r="D87" s="97"/>
      <c r="E87" s="97"/>
      <c r="F87" s="97"/>
      <c r="G87" s="393"/>
    </row>
    <row r="88" spans="1:7" s="103" customFormat="1" ht="12.95" customHeight="1">
      <c r="A88" s="392" t="s">
        <v>508</v>
      </c>
      <c r="B88" s="391"/>
      <c r="C88" s="390">
        <v>8.0000000000000002E-3</v>
      </c>
      <c r="D88" s="389" t="s">
        <v>334</v>
      </c>
      <c r="E88" s="388">
        <f>'Dados Gerais RSS'!D32</f>
        <v>62660</v>
      </c>
      <c r="F88" s="387" t="s">
        <v>335</v>
      </c>
      <c r="G88" s="110">
        <f>TRUNC(C88*E88,2)</f>
        <v>501.28</v>
      </c>
    </row>
    <row r="89" spans="1:7" s="103" customFormat="1" ht="12.95" customHeight="1">
      <c r="A89" s="80"/>
      <c r="B89" s="15"/>
      <c r="C89" s="93" t="s">
        <v>652</v>
      </c>
      <c r="D89" s="63"/>
      <c r="E89" s="67" t="s">
        <v>651</v>
      </c>
      <c r="F89" s="63"/>
      <c r="G89" s="82" t="s">
        <v>510</v>
      </c>
    </row>
    <row r="90" spans="1:7" s="103" customFormat="1" ht="12.95" customHeight="1">
      <c r="A90" s="80"/>
      <c r="B90" s="15"/>
      <c r="C90" s="93" t="s">
        <v>650</v>
      </c>
      <c r="D90" s="63"/>
      <c r="E90" s="66" t="s">
        <v>649</v>
      </c>
      <c r="F90" s="63"/>
      <c r="G90" s="82" t="s">
        <v>513</v>
      </c>
    </row>
    <row r="91" spans="1:7" s="103" customFormat="1" ht="12.95" customHeight="1">
      <c r="A91" s="80"/>
      <c r="B91" s="63"/>
      <c r="C91" s="67" t="s">
        <v>511</v>
      </c>
      <c r="D91" s="63"/>
      <c r="E91" s="63"/>
      <c r="F91" s="63"/>
      <c r="G91" s="64"/>
    </row>
    <row r="92" spans="1:7" s="103" customFormat="1" ht="12.95" customHeight="1">
      <c r="A92" s="234"/>
      <c r="B92" s="63"/>
      <c r="C92" s="235">
        <f>G88</f>
        <v>501.28</v>
      </c>
      <c r="D92" s="119" t="s">
        <v>334</v>
      </c>
      <c r="E92" s="385">
        <f>+'Dados Gerais RSS'!D33</f>
        <v>1</v>
      </c>
      <c r="F92" s="109" t="s">
        <v>335</v>
      </c>
      <c r="G92" s="110">
        <f>TRUNC(C92*E92,2)</f>
        <v>501.28</v>
      </c>
    </row>
    <row r="93" spans="1:7" s="103" customFormat="1" ht="12.95" customHeight="1">
      <c r="A93" s="80"/>
      <c r="B93" s="63"/>
      <c r="C93" s="67" t="s">
        <v>648</v>
      </c>
      <c r="D93" s="63"/>
      <c r="E93" s="67" t="s">
        <v>647</v>
      </c>
      <c r="F93" s="63"/>
      <c r="G93" s="75"/>
    </row>
    <row r="94" spans="1:7" s="103" customFormat="1" ht="12.95" customHeight="1">
      <c r="A94" s="80"/>
      <c r="B94" s="63"/>
      <c r="C94" s="67" t="s">
        <v>513</v>
      </c>
      <c r="D94" s="63"/>
      <c r="E94" s="67"/>
      <c r="F94" s="63"/>
      <c r="G94" s="75"/>
    </row>
    <row r="95" spans="1:7" s="103" customFormat="1" ht="12.95" customHeight="1">
      <c r="A95" s="62"/>
      <c r="B95" s="63"/>
      <c r="C95" s="386" t="s">
        <v>646</v>
      </c>
      <c r="D95" s="119"/>
      <c r="E95" s="385"/>
      <c r="F95" s="109"/>
      <c r="G95" s="110">
        <f>G92</f>
        <v>501.28</v>
      </c>
    </row>
    <row r="96" spans="1:7" s="15" customFormat="1" ht="12.95" customHeight="1">
      <c r="A96" s="89"/>
      <c r="G96" s="91"/>
    </row>
    <row r="97" spans="1:8" s="15" customFormat="1" ht="12.95" customHeight="1">
      <c r="A97" s="89"/>
      <c r="G97" s="91"/>
    </row>
    <row r="98" spans="1:8" s="20" customFormat="1" ht="12.75" customHeight="1">
      <c r="A98" s="148" t="s">
        <v>515</v>
      </c>
      <c r="B98" s="236"/>
      <c r="C98" s="383">
        <f>'Dados Gerais RSS'!D12</f>
        <v>260</v>
      </c>
      <c r="D98" s="384"/>
      <c r="E98" s="383">
        <f>TRUNC(G95/'Dados Gerais RSS'!D13,2)</f>
        <v>23.87</v>
      </c>
      <c r="F98" s="237"/>
      <c r="G98" s="120">
        <f>E98*C98</f>
        <v>6206.2</v>
      </c>
    </row>
    <row r="99" spans="1:8" s="15" customFormat="1" ht="12.95" customHeight="1">
      <c r="A99" s="89"/>
      <c r="C99" s="13" t="str">
        <f>'Dados Gerais RSS'!C12</f>
        <v>Dias Coleta Anual</v>
      </c>
      <c r="E99" s="13" t="s">
        <v>516</v>
      </c>
      <c r="G99" s="91"/>
    </row>
    <row r="100" spans="1:8" s="15" customFormat="1" ht="12.95" customHeight="1">
      <c r="A100" s="89"/>
      <c r="C100" s="13"/>
      <c r="E100" s="13"/>
      <c r="G100" s="91"/>
    </row>
    <row r="101" spans="1:8" s="20" customFormat="1" ht="12.95" customHeight="1">
      <c r="A101" s="382" t="s">
        <v>645</v>
      </c>
      <c r="B101" s="381"/>
      <c r="C101" s="380"/>
      <c r="D101" s="381"/>
      <c r="E101" s="380"/>
      <c r="F101" s="379"/>
      <c r="G101" s="134">
        <f>G98+G77+G40+G14</f>
        <v>46100.91</v>
      </c>
    </row>
    <row r="102" spans="1:8" s="15" customFormat="1" ht="12.95" customHeight="1">
      <c r="A102" s="83"/>
      <c r="B102" s="63"/>
      <c r="C102" s="83"/>
      <c r="D102" s="63"/>
      <c r="E102" s="238"/>
      <c r="F102" s="63"/>
      <c r="G102" s="73"/>
    </row>
    <row r="103" spans="1:8">
      <c r="A103" s="774"/>
      <c r="B103" s="771"/>
      <c r="C103" s="771"/>
      <c r="D103" s="771"/>
      <c r="E103" s="771"/>
      <c r="F103" s="771"/>
      <c r="G103" s="771"/>
    </row>
    <row r="104" spans="1:8">
      <c r="A104" s="771"/>
      <c r="B104" s="771"/>
      <c r="C104" s="771"/>
      <c r="D104" s="771"/>
      <c r="E104" s="771"/>
      <c r="F104" s="771"/>
      <c r="G104" s="771"/>
    </row>
    <row r="105" spans="1:8" ht="19.5" customHeight="1">
      <c r="A105" s="772"/>
      <c r="B105" s="772"/>
      <c r="C105" s="772"/>
      <c r="D105" s="772"/>
      <c r="E105" s="772"/>
      <c r="F105" s="772"/>
      <c r="G105" s="772"/>
      <c r="H105" s="240"/>
    </row>
    <row r="106" spans="1:8">
      <c r="A106" s="239"/>
      <c r="B106" s="239"/>
      <c r="C106" s="239"/>
      <c r="D106" s="239"/>
      <c r="E106" s="239"/>
      <c r="F106" s="239"/>
      <c r="G106" s="239"/>
      <c r="H106" s="240"/>
    </row>
    <row r="107" spans="1:8">
      <c r="A107" s="239"/>
      <c r="B107" s="239"/>
      <c r="C107" s="239"/>
      <c r="D107" s="239"/>
      <c r="E107" s="239"/>
      <c r="F107" s="239"/>
      <c r="G107" s="239"/>
      <c r="H107" s="240"/>
    </row>
    <row r="108" spans="1:8">
      <c r="A108" s="239"/>
      <c r="B108" s="378"/>
      <c r="C108" s="378"/>
      <c r="D108" s="378"/>
      <c r="E108" s="378"/>
      <c r="F108" s="378"/>
      <c r="G108" s="378"/>
      <c r="H108" s="240"/>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61" customWidth="1"/>
    <col min="2" max="2" width="6.42578125" style="61" customWidth="1"/>
    <col min="3" max="3" width="16.140625" style="61" bestFit="1" customWidth="1"/>
    <col min="4" max="4" width="1.7109375" style="61" customWidth="1"/>
    <col min="5" max="5" width="20.7109375" style="61" customWidth="1"/>
    <col min="6" max="6" width="4.85546875" style="61" customWidth="1"/>
    <col min="7" max="7" width="17.42578125" style="61" customWidth="1"/>
    <col min="8" max="8" width="33.5703125" style="61" hidden="1" customWidth="1"/>
    <col min="9" max="9" width="8.85546875" style="27" hidden="1" customWidth="1"/>
    <col min="10" max="13" width="0" style="61" hidden="1" customWidth="1"/>
    <col min="14" max="16384" width="9.140625" style="61"/>
  </cols>
  <sheetData>
    <row r="1" spans="1:9" s="60" customFormat="1">
      <c r="A1" s="760" t="s">
        <v>522</v>
      </c>
      <c r="B1" s="760"/>
      <c r="C1" s="760"/>
      <c r="D1" s="760"/>
      <c r="E1" s="760"/>
      <c r="F1" s="760"/>
      <c r="G1" s="760"/>
      <c r="H1" s="59"/>
      <c r="I1" s="59"/>
    </row>
    <row r="2" spans="1:9">
      <c r="A2" s="761" t="s">
        <v>628</v>
      </c>
      <c r="B2" s="761"/>
      <c r="C2" s="761"/>
      <c r="D2" s="761" t="s">
        <v>333</v>
      </c>
      <c r="E2" s="761"/>
      <c r="F2" s="761"/>
      <c r="G2" s="761"/>
    </row>
    <row r="3" spans="1:9" s="103" customFormat="1" ht="12.95" customHeight="1">
      <c r="A3" s="762">
        <f>G110</f>
        <v>22401.599999999999</v>
      </c>
      <c r="B3" s="763"/>
      <c r="C3" s="764"/>
      <c r="D3" s="765" t="e">
        <f>A3/'Custos Totais RSS'!F22</f>
        <v>#REF!</v>
      </c>
      <c r="E3" s="765"/>
      <c r="F3" s="765"/>
      <c r="G3" s="765"/>
      <c r="H3" s="13"/>
      <c r="I3" s="15"/>
    </row>
    <row r="4" spans="1:9" s="103" customFormat="1" ht="12.95" customHeight="1">
      <c r="A4" s="89"/>
      <c r="B4" s="15"/>
      <c r="C4" s="15"/>
      <c r="D4" s="15"/>
      <c r="E4" s="15"/>
      <c r="F4" s="15"/>
      <c r="G4" s="91"/>
      <c r="H4" s="13"/>
      <c r="I4" s="15"/>
    </row>
    <row r="5" spans="1:9" s="103" customFormat="1" ht="12.95" customHeight="1">
      <c r="A5" s="202" t="s">
        <v>523</v>
      </c>
      <c r="B5" s="15"/>
      <c r="C5" s="15"/>
      <c r="D5" s="15"/>
      <c r="E5" s="15"/>
      <c r="F5" s="15"/>
      <c r="G5" s="91"/>
      <c r="H5" s="13"/>
      <c r="I5" s="15"/>
    </row>
    <row r="6" spans="1:9" s="103" customFormat="1" ht="7.5" customHeight="1">
      <c r="A6" s="180"/>
      <c r="B6" s="15"/>
      <c r="C6" s="15"/>
      <c r="D6" s="15"/>
      <c r="E6" s="15"/>
      <c r="F6" s="15"/>
      <c r="G6" s="91"/>
      <c r="H6" s="13"/>
      <c r="I6" s="15"/>
    </row>
    <row r="7" spans="1:9" s="103" customFormat="1" ht="12.95" hidden="1" customHeight="1">
      <c r="A7" s="246" t="s">
        <v>666</v>
      </c>
      <c r="B7" s="15"/>
      <c r="C7" s="15"/>
      <c r="D7" s="15"/>
      <c r="E7" s="15"/>
      <c r="F7" s="15"/>
      <c r="G7" s="91"/>
      <c r="H7" s="13"/>
      <c r="I7" s="15"/>
    </row>
    <row r="8" spans="1:9" s="103" customFormat="1" ht="12.95" hidden="1" customHeight="1">
      <c r="A8" s="247">
        <f>'Dados Gerais RSS'!D26</f>
        <v>0</v>
      </c>
      <c r="B8" s="119" t="s">
        <v>524</v>
      </c>
      <c r="C8" s="106">
        <f>'3.0 - Custos Dependentes (Km)'!C55</f>
        <v>0</v>
      </c>
      <c r="D8" s="119" t="s">
        <v>524</v>
      </c>
      <c r="E8" s="106">
        <f>'Dados Gerais RSS'!D29/100*'Dados Gerais RSS'!D26</f>
        <v>0</v>
      </c>
      <c r="F8" s="109" t="s">
        <v>335</v>
      </c>
      <c r="G8" s="110">
        <f>A8-C8-E8</f>
        <v>0</v>
      </c>
      <c r="H8" s="14" t="s">
        <v>667</v>
      </c>
      <c r="I8" s="15"/>
    </row>
    <row r="9" spans="1:9" s="103" customFormat="1" ht="12.95" hidden="1" customHeight="1">
      <c r="A9" s="69" t="s">
        <v>525</v>
      </c>
      <c r="B9" s="63"/>
      <c r="C9" s="67" t="s">
        <v>526</v>
      </c>
      <c r="D9" s="63"/>
      <c r="E9" s="67" t="s">
        <v>527</v>
      </c>
      <c r="F9" s="63"/>
      <c r="G9" s="82" t="s">
        <v>528</v>
      </c>
      <c r="H9" s="13"/>
      <c r="I9" s="15"/>
    </row>
    <row r="10" spans="1:9" s="103" customFormat="1" ht="12.95" hidden="1" customHeight="1">
      <c r="A10" s="69" t="s">
        <v>529</v>
      </c>
      <c r="B10" s="63"/>
      <c r="C10" s="67" t="s">
        <v>530</v>
      </c>
      <c r="D10" s="63"/>
      <c r="E10" s="67" t="s">
        <v>531</v>
      </c>
      <c r="F10" s="63"/>
      <c r="G10" s="82" t="s">
        <v>532</v>
      </c>
      <c r="H10" s="13"/>
      <c r="I10" s="15"/>
    </row>
    <row r="11" spans="1:9" s="103" customFormat="1" ht="12.95" hidden="1" customHeight="1">
      <c r="A11" s="80"/>
      <c r="B11" s="63"/>
      <c r="C11" s="63"/>
      <c r="D11" s="63"/>
      <c r="E11" s="63"/>
      <c r="F11" s="63"/>
      <c r="G11" s="64"/>
      <c r="H11" s="13"/>
      <c r="I11" s="15"/>
    </row>
    <row r="12" spans="1:9" s="103" customFormat="1" ht="12.95" hidden="1" customHeight="1">
      <c r="A12" s="80"/>
      <c r="B12" s="63"/>
      <c r="C12" s="235">
        <f>G8</f>
        <v>0</v>
      </c>
      <c r="D12" s="119" t="s">
        <v>427</v>
      </c>
      <c r="E12" s="248">
        <f>'Dados Gerais RSS'!D28</f>
        <v>0</v>
      </c>
      <c r="F12" s="109" t="s">
        <v>335</v>
      </c>
      <c r="G12" s="110">
        <f>IF( E12=0,0,C12/E12)</f>
        <v>0</v>
      </c>
      <c r="H12" s="13"/>
      <c r="I12" s="15"/>
    </row>
    <row r="13" spans="1:9" s="103" customFormat="1" ht="12.95" hidden="1" customHeight="1">
      <c r="A13" s="80"/>
      <c r="B13" s="63"/>
      <c r="C13" s="67" t="s">
        <v>528</v>
      </c>
      <c r="D13" s="67"/>
      <c r="E13" s="67" t="s">
        <v>501</v>
      </c>
      <c r="F13" s="63"/>
      <c r="G13" s="64"/>
      <c r="H13" s="13"/>
      <c r="I13" s="15"/>
    </row>
    <row r="14" spans="1:9" s="103" customFormat="1" ht="12.95" hidden="1" customHeight="1">
      <c r="A14" s="80"/>
      <c r="B14" s="63"/>
      <c r="C14" s="67" t="s">
        <v>532</v>
      </c>
      <c r="D14" s="67"/>
      <c r="E14" s="67" t="s">
        <v>533</v>
      </c>
      <c r="F14" s="63"/>
      <c r="G14" s="64"/>
      <c r="H14" s="13"/>
      <c r="I14" s="15"/>
    </row>
    <row r="15" spans="1:9" s="103" customFormat="1" ht="9.75" hidden="1" customHeight="1">
      <c r="A15" s="80"/>
      <c r="B15" s="63"/>
      <c r="C15" s="63"/>
      <c r="D15" s="63"/>
      <c r="E15" s="63"/>
      <c r="F15" s="63"/>
      <c r="G15" s="64"/>
      <c r="H15" s="13"/>
      <c r="I15" s="15"/>
    </row>
    <row r="16" spans="1:9" s="103" customFormat="1" ht="12.95" hidden="1" customHeight="1">
      <c r="A16" s="246" t="s">
        <v>668</v>
      </c>
      <c r="B16" s="15"/>
      <c r="C16" s="15"/>
      <c r="D16" s="15"/>
      <c r="E16" s="15"/>
      <c r="F16" s="15"/>
      <c r="G16" s="91"/>
      <c r="H16" s="13"/>
      <c r="I16" s="15"/>
    </row>
    <row r="17" spans="1:10" s="103" customFormat="1" ht="12.95" hidden="1" customHeight="1">
      <c r="A17" s="247">
        <f>'Dados Gerais RSS'!D38</f>
        <v>0</v>
      </c>
      <c r="B17" s="119"/>
      <c r="C17" s="106" t="s">
        <v>524</v>
      </c>
      <c r="D17" s="119"/>
      <c r="E17" s="106">
        <f>'Dados Gerais RSS'!D41/100*'Dados Gerais RSS'!D38</f>
        <v>0</v>
      </c>
      <c r="F17" s="109" t="s">
        <v>335</v>
      </c>
      <c r="G17" s="110">
        <f>A17-E17</f>
        <v>0</v>
      </c>
      <c r="H17" s="14" t="s">
        <v>667</v>
      </c>
      <c r="I17" s="15"/>
    </row>
    <row r="18" spans="1:10" s="103" customFormat="1" ht="12.95" hidden="1" customHeight="1">
      <c r="A18" s="69" t="s">
        <v>527</v>
      </c>
      <c r="B18" s="63"/>
      <c r="C18" s="67"/>
      <c r="D18" s="63"/>
      <c r="E18" s="67" t="s">
        <v>527</v>
      </c>
      <c r="F18" s="63"/>
      <c r="G18" s="82" t="s">
        <v>528</v>
      </c>
      <c r="H18" s="13"/>
      <c r="I18" s="15"/>
    </row>
    <row r="19" spans="1:10" s="103" customFormat="1" ht="12.95" hidden="1" customHeight="1">
      <c r="A19" s="69" t="s">
        <v>534</v>
      </c>
      <c r="B19" s="63"/>
      <c r="C19" s="67"/>
      <c r="D19" s="63"/>
      <c r="E19" s="67" t="s">
        <v>531</v>
      </c>
      <c r="F19" s="63"/>
      <c r="G19" s="82" t="s">
        <v>532</v>
      </c>
      <c r="H19" s="13"/>
      <c r="I19" s="15"/>
    </row>
    <row r="20" spans="1:10" s="103" customFormat="1" ht="12.95" hidden="1" customHeight="1">
      <c r="A20" s="80"/>
      <c r="B20" s="63"/>
      <c r="C20" s="63"/>
      <c r="D20" s="63"/>
      <c r="E20" s="63"/>
      <c r="F20" s="63"/>
      <c r="G20" s="64"/>
      <c r="H20" s="13"/>
      <c r="I20" s="15"/>
    </row>
    <row r="21" spans="1:10" s="103" customFormat="1" ht="12.95" hidden="1" customHeight="1">
      <c r="A21" s="80"/>
      <c r="B21" s="63"/>
      <c r="C21" s="235">
        <f>G17</f>
        <v>0</v>
      </c>
      <c r="D21" s="119" t="s">
        <v>427</v>
      </c>
      <c r="E21" s="248">
        <f>'Dados Gerais RSS'!D40</f>
        <v>0</v>
      </c>
      <c r="F21" s="109" t="s">
        <v>335</v>
      </c>
      <c r="G21" s="110">
        <f>IF(E21=0,0,C21/E21)</f>
        <v>0</v>
      </c>
      <c r="H21" s="13"/>
      <c r="I21" s="15"/>
    </row>
    <row r="22" spans="1:10" s="103" customFormat="1" ht="12.95" hidden="1" customHeight="1">
      <c r="A22" s="80"/>
      <c r="B22" s="63"/>
      <c r="C22" s="67" t="s">
        <v>528</v>
      </c>
      <c r="D22" s="67"/>
      <c r="E22" s="67" t="s">
        <v>501</v>
      </c>
      <c r="F22" s="63"/>
      <c r="G22" s="64"/>
      <c r="H22" s="13"/>
      <c r="I22" s="15"/>
    </row>
    <row r="23" spans="1:10" s="103" customFormat="1" ht="12.95" hidden="1" customHeight="1">
      <c r="A23" s="80"/>
      <c r="B23" s="63"/>
      <c r="C23" s="67" t="s">
        <v>532</v>
      </c>
      <c r="D23" s="67"/>
      <c r="E23" s="67" t="s">
        <v>533</v>
      </c>
      <c r="F23" s="63"/>
      <c r="G23" s="64"/>
      <c r="H23" s="13"/>
      <c r="I23" s="15"/>
    </row>
    <row r="24" spans="1:10" s="103" customFormat="1" ht="12.95" hidden="1" customHeight="1">
      <c r="A24" s="80"/>
      <c r="B24" s="63"/>
      <c r="C24" s="63"/>
      <c r="D24" s="63"/>
      <c r="E24" s="63"/>
      <c r="F24" s="63"/>
      <c r="G24" s="64"/>
      <c r="H24" s="13"/>
      <c r="I24" s="15"/>
    </row>
    <row r="25" spans="1:10" s="103" customFormat="1" ht="12.95" hidden="1" customHeight="1">
      <c r="A25" s="80"/>
      <c r="B25" s="63"/>
      <c r="C25" s="63"/>
      <c r="D25" s="63"/>
      <c r="E25" s="249" t="s">
        <v>535</v>
      </c>
      <c r="F25" s="109" t="s">
        <v>335</v>
      </c>
      <c r="G25" s="250" t="e">
        <f>'Dados Gerais RSS'!#REF!</f>
        <v>#REF!</v>
      </c>
      <c r="H25" s="13"/>
      <c r="I25" s="15"/>
    </row>
    <row r="26" spans="1:10" s="103" customFormat="1" ht="12.95" hidden="1" customHeight="1">
      <c r="A26" s="80"/>
      <c r="B26" s="63"/>
      <c r="C26" s="63"/>
      <c r="D26" s="63"/>
      <c r="E26" s="249"/>
      <c r="F26" s="251"/>
      <c r="G26" s="250"/>
      <c r="H26" s="13"/>
      <c r="I26" s="15"/>
    </row>
    <row r="27" spans="1:10" s="103" customFormat="1" ht="12.95" hidden="1" customHeight="1">
      <c r="A27" s="252" t="s">
        <v>536</v>
      </c>
      <c r="B27" s="118"/>
      <c r="C27" s="118"/>
      <c r="D27" s="118"/>
      <c r="E27" s="118"/>
      <c r="F27" s="109" t="s">
        <v>335</v>
      </c>
      <c r="G27" s="110" t="e">
        <f>(G12+G21)*G25</f>
        <v>#REF!</v>
      </c>
      <c r="H27" s="13"/>
      <c r="I27" s="15"/>
    </row>
    <row r="28" spans="1:10" s="103" customFormat="1" ht="12.95" customHeight="1">
      <c r="A28" s="246" t="s">
        <v>669</v>
      </c>
      <c r="B28" s="15"/>
      <c r="C28" s="15"/>
      <c r="D28" s="15"/>
      <c r="E28" s="15"/>
      <c r="F28" s="15"/>
      <c r="G28" s="91"/>
      <c r="H28" s="13"/>
      <c r="I28" s="15"/>
      <c r="J28" s="361"/>
    </row>
    <row r="29" spans="1:10" s="103" customFormat="1" ht="12.95" customHeight="1">
      <c r="A29" s="246"/>
      <c r="B29" s="15"/>
      <c r="C29" s="15"/>
      <c r="D29" s="15"/>
      <c r="E29" s="15"/>
      <c r="F29" s="15"/>
      <c r="G29" s="91"/>
      <c r="H29" s="13"/>
      <c r="I29" s="15"/>
      <c r="J29" s="361"/>
    </row>
    <row r="30" spans="1:10" s="103" customFormat="1" ht="12.95" customHeight="1">
      <c r="A30" s="247">
        <f>'Dados Gerais RSS'!D32</f>
        <v>62660</v>
      </c>
      <c r="B30" s="119" t="s">
        <v>524</v>
      </c>
      <c r="C30" s="106">
        <f>'3.0 - Custos Dependentes (Km)'!C70</f>
        <v>711.08</v>
      </c>
      <c r="D30" s="119" t="s">
        <v>524</v>
      </c>
      <c r="E30" s="106">
        <f>TRUNC('Dados Gerais RSS'!D35/100*'Dados Gerais RSS'!D32,2)</f>
        <v>12532</v>
      </c>
      <c r="F30" s="109" t="s">
        <v>335</v>
      </c>
      <c r="G30" s="110">
        <f>A30-C30-E30</f>
        <v>49416.92</v>
      </c>
      <c r="H30" s="14" t="s">
        <v>667</v>
      </c>
      <c r="I30" s="15"/>
    </row>
    <row r="31" spans="1:10" s="103" customFormat="1" ht="12.95" customHeight="1">
      <c r="A31" s="69" t="s">
        <v>527</v>
      </c>
      <c r="B31" s="63"/>
      <c r="C31" s="67" t="s">
        <v>526</v>
      </c>
      <c r="D31" s="63"/>
      <c r="E31" s="67" t="s">
        <v>527</v>
      </c>
      <c r="F31" s="63"/>
      <c r="G31" s="82" t="s">
        <v>528</v>
      </c>
      <c r="H31" s="13"/>
      <c r="I31" s="15"/>
    </row>
    <row r="32" spans="1:10" s="103" customFormat="1" ht="12.95" customHeight="1">
      <c r="A32" s="69" t="s">
        <v>529</v>
      </c>
      <c r="B32" s="63"/>
      <c r="C32" s="67" t="s">
        <v>530</v>
      </c>
      <c r="D32" s="63"/>
      <c r="E32" s="67" t="s">
        <v>531</v>
      </c>
      <c r="F32" s="63"/>
      <c r="G32" s="82" t="s">
        <v>532</v>
      </c>
      <c r="H32" s="13"/>
      <c r="I32" s="15"/>
    </row>
    <row r="33" spans="1:9" s="103" customFormat="1" ht="12.95" customHeight="1">
      <c r="A33" s="80"/>
      <c r="B33" s="63"/>
      <c r="C33" s="63"/>
      <c r="D33" s="63"/>
      <c r="E33" s="63"/>
      <c r="F33" s="63"/>
      <c r="G33" s="64"/>
      <c r="H33" s="13"/>
      <c r="I33" s="15"/>
    </row>
    <row r="34" spans="1:9" s="103" customFormat="1" ht="12.95" customHeight="1">
      <c r="A34" s="80"/>
      <c r="B34" s="63"/>
      <c r="C34" s="235">
        <f>G30</f>
        <v>49416.92</v>
      </c>
      <c r="D34" s="119" t="s">
        <v>427</v>
      </c>
      <c r="E34" s="248">
        <f>'Dados Gerais RSS'!D34</f>
        <v>60</v>
      </c>
      <c r="F34" s="109" t="s">
        <v>335</v>
      </c>
      <c r="G34" s="110">
        <f>IF(E34=0,0,C34/E34)</f>
        <v>823.6153333333333</v>
      </c>
      <c r="H34" s="13"/>
      <c r="I34" s="15"/>
    </row>
    <row r="35" spans="1:9" s="103" customFormat="1" ht="12.95" customHeight="1">
      <c r="A35" s="80"/>
      <c r="B35" s="63"/>
      <c r="C35" s="67" t="s">
        <v>528</v>
      </c>
      <c r="D35" s="67"/>
      <c r="E35" s="67" t="s">
        <v>501</v>
      </c>
      <c r="F35" s="63"/>
      <c r="G35" s="64"/>
      <c r="H35" s="13"/>
      <c r="I35" s="15"/>
    </row>
    <row r="36" spans="1:9" s="103" customFormat="1" ht="12.95" customHeight="1">
      <c r="A36" s="80"/>
      <c r="B36" s="63"/>
      <c r="C36" s="67" t="s">
        <v>532</v>
      </c>
      <c r="D36" s="67"/>
      <c r="E36" s="67" t="s">
        <v>533</v>
      </c>
      <c r="F36" s="63"/>
      <c r="G36" s="64"/>
      <c r="H36" s="13"/>
      <c r="I36" s="15"/>
    </row>
    <row r="37" spans="1:9" s="103" customFormat="1" ht="12.95" customHeight="1">
      <c r="A37" s="80"/>
      <c r="B37" s="63"/>
      <c r="C37" s="67"/>
      <c r="D37" s="67"/>
      <c r="E37" s="67"/>
      <c r="F37" s="63"/>
      <c r="G37" s="64"/>
      <c r="H37" s="13"/>
      <c r="I37" s="15"/>
    </row>
    <row r="38" spans="1:9" s="103" customFormat="1" ht="12.95" customHeight="1">
      <c r="A38" s="80"/>
      <c r="B38" s="63"/>
      <c r="C38" s="63"/>
      <c r="D38" s="63"/>
      <c r="E38" s="249" t="s">
        <v>537</v>
      </c>
      <c r="F38" s="109" t="s">
        <v>335</v>
      </c>
      <c r="G38" s="253">
        <f>'Dados Gerais RSS'!D33</f>
        <v>1</v>
      </c>
      <c r="H38" s="13"/>
      <c r="I38" s="15"/>
    </row>
    <row r="39" spans="1:9" s="103" customFormat="1" ht="12.95" customHeight="1">
      <c r="A39" s="252" t="s">
        <v>538</v>
      </c>
      <c r="B39" s="118"/>
      <c r="C39" s="118"/>
      <c r="D39" s="118"/>
      <c r="E39" s="118"/>
      <c r="F39" s="109"/>
      <c r="G39" s="110">
        <f>TRUNC(G38*G34,2)</f>
        <v>823.61</v>
      </c>
      <c r="H39" s="13"/>
      <c r="I39" s="15"/>
    </row>
    <row r="40" spans="1:9" s="103" customFormat="1" ht="12.95" customHeight="1">
      <c r="A40" s="252"/>
      <c r="B40" s="118"/>
      <c r="C40" s="118"/>
      <c r="D40" s="118"/>
      <c r="E40" s="118"/>
      <c r="F40" s="109"/>
      <c r="G40" s="82"/>
      <c r="H40" s="13"/>
      <c r="I40" s="15"/>
    </row>
    <row r="41" spans="1:9" s="103" customFormat="1" ht="12.95" customHeight="1">
      <c r="A41" s="148" t="s">
        <v>539</v>
      </c>
      <c r="B41" s="118"/>
      <c r="C41" s="118"/>
      <c r="D41" s="118"/>
      <c r="E41" s="118"/>
      <c r="F41" s="109"/>
      <c r="G41" s="134">
        <f>G39</f>
        <v>823.61</v>
      </c>
      <c r="H41" s="20"/>
      <c r="I41" s="401"/>
    </row>
    <row r="42" spans="1:9" s="103" customFormat="1" ht="12.95" customHeight="1">
      <c r="A42" s="135"/>
      <c r="B42" s="97"/>
      <c r="C42" s="97"/>
      <c r="D42" s="97"/>
      <c r="E42" s="97"/>
      <c r="F42" s="97"/>
      <c r="G42" s="123"/>
      <c r="H42" s="15"/>
      <c r="I42" s="15"/>
    </row>
    <row r="43" spans="1:9" s="103" customFormat="1" ht="12.95" customHeight="1">
      <c r="A43" s="63"/>
      <c r="B43" s="63"/>
      <c r="C43" s="63"/>
      <c r="D43" s="63"/>
      <c r="E43" s="63"/>
      <c r="F43" s="63"/>
      <c r="G43" s="63"/>
      <c r="H43" s="13"/>
      <c r="I43" s="15"/>
    </row>
    <row r="44" spans="1:9" s="103" customFormat="1" ht="12.95" customHeight="1">
      <c r="A44" s="136" t="s">
        <v>540</v>
      </c>
      <c r="B44" s="101"/>
      <c r="C44" s="101"/>
      <c r="D44" s="101"/>
      <c r="E44" s="101"/>
      <c r="F44" s="101"/>
      <c r="G44" s="102"/>
      <c r="H44" s="13"/>
      <c r="I44" s="15"/>
    </row>
    <row r="45" spans="1:9" s="103" customFormat="1" ht="12.95" customHeight="1">
      <c r="A45" s="80"/>
      <c r="B45" s="63"/>
      <c r="C45" s="63"/>
      <c r="D45" s="63"/>
      <c r="E45" s="63"/>
      <c r="F45" s="63"/>
      <c r="G45" s="64"/>
      <c r="H45" s="13"/>
      <c r="I45" s="15"/>
    </row>
    <row r="46" spans="1:9" s="103" customFormat="1" ht="12.95" hidden="1" customHeight="1">
      <c r="A46" s="127" t="s">
        <v>670</v>
      </c>
      <c r="B46" s="63"/>
      <c r="C46" s="63"/>
      <c r="D46" s="63"/>
      <c r="E46" s="63"/>
      <c r="F46" s="63"/>
      <c r="G46" s="64"/>
      <c r="H46" s="13"/>
      <c r="I46" s="15"/>
    </row>
    <row r="47" spans="1:9" s="103" customFormat="1" ht="12.95" hidden="1" customHeight="1">
      <c r="A47" s="247">
        <f>'Dados Gerais RSS'!D26</f>
        <v>0</v>
      </c>
      <c r="B47" s="106"/>
      <c r="C47" s="106"/>
      <c r="D47" s="106" t="s">
        <v>334</v>
      </c>
      <c r="E47" s="129">
        <v>8.0000000000000002E-3</v>
      </c>
      <c r="F47" s="109" t="s">
        <v>335</v>
      </c>
      <c r="G47" s="110">
        <f>A47*E47</f>
        <v>0</v>
      </c>
      <c r="H47" s="13"/>
      <c r="I47" s="15"/>
    </row>
    <row r="48" spans="1:9" s="103" customFormat="1" ht="12.95" hidden="1" customHeight="1">
      <c r="A48" s="69" t="s">
        <v>527</v>
      </c>
      <c r="B48" s="63"/>
      <c r="C48" s="67"/>
      <c r="D48" s="63"/>
      <c r="E48" s="67" t="s">
        <v>541</v>
      </c>
      <c r="F48" s="63"/>
      <c r="G48" s="82" t="s">
        <v>498</v>
      </c>
      <c r="H48" s="13"/>
      <c r="I48" s="15"/>
    </row>
    <row r="49" spans="1:9" s="103" customFormat="1" ht="12.95" hidden="1" customHeight="1">
      <c r="A49" s="69" t="s">
        <v>529</v>
      </c>
      <c r="B49" s="63"/>
      <c r="C49" s="61"/>
      <c r="D49" s="63"/>
      <c r="E49" s="67" t="s">
        <v>543</v>
      </c>
      <c r="F49" s="63"/>
      <c r="G49" s="82" t="s">
        <v>542</v>
      </c>
      <c r="H49" s="13"/>
      <c r="I49" s="15"/>
    </row>
    <row r="50" spans="1:9" s="103" customFormat="1" ht="12.95" hidden="1" customHeight="1">
      <c r="A50" s="80"/>
      <c r="B50" s="63"/>
      <c r="C50" s="63"/>
      <c r="D50" s="63"/>
      <c r="E50" s="63"/>
      <c r="F50" s="63"/>
      <c r="G50" s="64"/>
      <c r="H50" s="13"/>
      <c r="I50" s="15"/>
    </row>
    <row r="51" spans="1:9" s="103" customFormat="1" ht="12.95" hidden="1" customHeight="1">
      <c r="A51" s="80"/>
      <c r="B51" s="63"/>
      <c r="C51" s="63"/>
      <c r="D51" s="63"/>
      <c r="E51" s="63"/>
      <c r="F51" s="63"/>
      <c r="G51" s="64"/>
      <c r="H51" s="13"/>
      <c r="I51" s="15"/>
    </row>
    <row r="52" spans="1:9" s="103" customFormat="1" ht="12.95" hidden="1" customHeight="1">
      <c r="A52" s="127" t="s">
        <v>671</v>
      </c>
      <c r="B52" s="63"/>
      <c r="C52" s="63"/>
      <c r="D52" s="63"/>
      <c r="E52" s="63"/>
      <c r="F52" s="63"/>
      <c r="G52" s="64"/>
      <c r="H52" s="13"/>
      <c r="I52" s="15"/>
    </row>
    <row r="53" spans="1:9" s="103" customFormat="1" ht="12.95" hidden="1" customHeight="1">
      <c r="A53" s="247">
        <f>'Dados Gerais RSS'!D38</f>
        <v>0</v>
      </c>
      <c r="B53" s="106"/>
      <c r="C53" s="248"/>
      <c r="D53" s="106" t="s">
        <v>334</v>
      </c>
      <c r="E53" s="131">
        <f>+E47</f>
        <v>8.0000000000000002E-3</v>
      </c>
      <c r="F53" s="109" t="s">
        <v>335</v>
      </c>
      <c r="G53" s="110">
        <f>A53*E53</f>
        <v>0</v>
      </c>
      <c r="H53" s="13"/>
      <c r="I53" s="15"/>
    </row>
    <row r="54" spans="1:9" s="103" customFormat="1" ht="12.95" hidden="1" customHeight="1">
      <c r="A54" s="69" t="s">
        <v>527</v>
      </c>
      <c r="B54" s="63"/>
      <c r="C54" s="67"/>
      <c r="D54" s="63"/>
      <c r="E54" s="67" t="s">
        <v>541</v>
      </c>
      <c r="F54" s="63"/>
      <c r="G54" s="82" t="s">
        <v>498</v>
      </c>
      <c r="H54" s="13"/>
      <c r="I54" s="15"/>
    </row>
    <row r="55" spans="1:9" s="103" customFormat="1" ht="12.95" hidden="1" customHeight="1">
      <c r="A55" s="69" t="s">
        <v>534</v>
      </c>
      <c r="B55" s="63"/>
      <c r="C55" s="67"/>
      <c r="D55" s="63"/>
      <c r="E55" s="67" t="s">
        <v>543</v>
      </c>
      <c r="F55" s="63"/>
      <c r="G55" s="82" t="s">
        <v>542</v>
      </c>
      <c r="H55" s="13"/>
      <c r="I55" s="15"/>
    </row>
    <row r="56" spans="1:9" s="103" customFormat="1" ht="12.95" hidden="1" customHeight="1">
      <c r="A56" s="80"/>
      <c r="B56" s="63"/>
      <c r="C56" s="63"/>
      <c r="D56" s="63"/>
      <c r="E56" s="63"/>
      <c r="F56" s="63"/>
      <c r="G56" s="64"/>
      <c r="H56" s="13"/>
      <c r="I56" s="15"/>
    </row>
    <row r="57" spans="1:9" s="103" customFormat="1" ht="12.95" hidden="1" customHeight="1">
      <c r="A57" s="80"/>
      <c r="B57" s="63"/>
      <c r="C57" s="63"/>
      <c r="D57" s="63"/>
      <c r="E57" s="249" t="s">
        <v>544</v>
      </c>
      <c r="F57" s="109" t="s">
        <v>335</v>
      </c>
      <c r="G57" s="250" t="e">
        <f>G25</f>
        <v>#REF!</v>
      </c>
      <c r="H57" s="13"/>
      <c r="I57" s="15"/>
    </row>
    <row r="58" spans="1:9" s="103" customFormat="1" ht="12.95" hidden="1" customHeight="1">
      <c r="A58" s="80"/>
      <c r="B58" s="63"/>
      <c r="C58" s="63"/>
      <c r="D58" s="63"/>
      <c r="E58" s="249"/>
      <c r="F58" s="251"/>
      <c r="G58" s="250"/>
      <c r="H58" s="13"/>
      <c r="I58" s="15"/>
    </row>
    <row r="59" spans="1:9" s="103" customFormat="1" ht="12.95" hidden="1" customHeight="1">
      <c r="A59" s="252" t="s">
        <v>545</v>
      </c>
      <c r="B59" s="118"/>
      <c r="C59" s="118"/>
      <c r="D59" s="118"/>
      <c r="E59" s="118"/>
      <c r="F59" s="109"/>
      <c r="G59" s="110" t="e">
        <f>(G47+G53)*G57</f>
        <v>#REF!</v>
      </c>
      <c r="H59" s="13"/>
      <c r="I59" s="15"/>
    </row>
    <row r="60" spans="1:9" s="103" customFormat="1" ht="12.95" hidden="1" customHeight="1">
      <c r="A60" s="80"/>
      <c r="B60" s="63"/>
      <c r="C60" s="63"/>
      <c r="D60" s="63"/>
      <c r="E60" s="63"/>
      <c r="F60" s="63"/>
      <c r="G60" s="64"/>
      <c r="H60" s="13"/>
      <c r="I60" s="15"/>
    </row>
    <row r="61" spans="1:9" s="103" customFormat="1" ht="12.95" customHeight="1">
      <c r="A61" s="127" t="s">
        <v>672</v>
      </c>
      <c r="B61" s="63"/>
      <c r="C61" s="63"/>
      <c r="D61" s="63"/>
      <c r="E61" s="63"/>
      <c r="F61" s="63"/>
      <c r="G61" s="64"/>
      <c r="H61" s="13"/>
      <c r="I61" s="15"/>
    </row>
    <row r="62" spans="1:9" s="103" customFormat="1" ht="12.95" customHeight="1">
      <c r="A62" s="247">
        <f>'Dados Gerais RSS'!D32+'Dados Gerais RSS'!D44</f>
        <v>62660</v>
      </c>
      <c r="B62" s="106"/>
      <c r="C62" s="106"/>
      <c r="D62" s="106" t="s">
        <v>334</v>
      </c>
      <c r="E62" s="129">
        <v>4.8999999999999998E-3</v>
      </c>
      <c r="F62" s="109" t="s">
        <v>335</v>
      </c>
      <c r="G62" s="110">
        <f>TRUNC(A62*E62,2)</f>
        <v>307.02999999999997</v>
      </c>
      <c r="H62" s="13"/>
      <c r="I62" s="15"/>
    </row>
    <row r="63" spans="1:9" s="103" customFormat="1" ht="12.95" customHeight="1">
      <c r="A63" s="69" t="s">
        <v>527</v>
      </c>
      <c r="B63" s="63"/>
      <c r="C63" s="67"/>
      <c r="D63" s="63"/>
      <c r="E63" s="67" t="s">
        <v>541</v>
      </c>
      <c r="F63" s="63"/>
      <c r="G63" s="82" t="s">
        <v>498</v>
      </c>
      <c r="H63" s="13"/>
      <c r="I63" s="15"/>
    </row>
    <row r="64" spans="1:9" s="103" customFormat="1" ht="12.95" customHeight="1">
      <c r="A64" s="69" t="s">
        <v>546</v>
      </c>
      <c r="B64" s="63"/>
      <c r="C64" s="67"/>
      <c r="D64" s="63"/>
      <c r="E64" s="67" t="s">
        <v>875</v>
      </c>
      <c r="F64" s="63"/>
      <c r="G64" s="82" t="s">
        <v>542</v>
      </c>
      <c r="H64" s="13"/>
      <c r="I64" s="15"/>
    </row>
    <row r="65" spans="1:9" s="103" customFormat="1" ht="12.95" customHeight="1">
      <c r="A65" s="80"/>
      <c r="B65" s="63"/>
      <c r="C65" s="63"/>
      <c r="D65" s="63"/>
      <c r="E65" s="63"/>
      <c r="F65" s="63"/>
      <c r="G65" s="64"/>
      <c r="H65" s="13"/>
      <c r="I65" s="15"/>
    </row>
    <row r="66" spans="1:9" s="103" customFormat="1" ht="12.95" customHeight="1">
      <c r="A66" s="80"/>
      <c r="B66" s="63"/>
      <c r="C66" s="67"/>
      <c r="D66" s="67"/>
      <c r="E66" s="106" t="s">
        <v>544</v>
      </c>
      <c r="F66" s="109" t="s">
        <v>335</v>
      </c>
      <c r="G66" s="253">
        <f>G38</f>
        <v>1</v>
      </c>
      <c r="H66" s="13"/>
      <c r="I66" s="15"/>
    </row>
    <row r="67" spans="1:9" s="103" customFormat="1" ht="12.95" customHeight="1">
      <c r="A67" s="80"/>
      <c r="B67" s="63"/>
      <c r="C67" s="67"/>
      <c r="D67" s="67"/>
      <c r="E67" s="67"/>
      <c r="F67" s="63"/>
      <c r="G67" s="254"/>
      <c r="H67" s="13"/>
      <c r="I67" s="15"/>
    </row>
    <row r="68" spans="1:9" s="103" customFormat="1" ht="12.95" customHeight="1">
      <c r="A68" s="252" t="s">
        <v>547</v>
      </c>
      <c r="B68" s="118"/>
      <c r="C68" s="118"/>
      <c r="D68" s="118"/>
      <c r="E68" s="118"/>
      <c r="F68" s="109" t="s">
        <v>335</v>
      </c>
      <c r="G68" s="110">
        <f>TRUNC(G66*G62,2)</f>
        <v>307.02999999999997</v>
      </c>
      <c r="H68" s="13"/>
      <c r="I68" s="15"/>
    </row>
    <row r="69" spans="1:9" s="103" customFormat="1" ht="12.95" customHeight="1">
      <c r="A69" s="252"/>
      <c r="B69" s="118"/>
      <c r="C69" s="118"/>
      <c r="D69" s="118"/>
      <c r="E69" s="118"/>
      <c r="F69" s="109"/>
      <c r="G69" s="82"/>
      <c r="H69" s="13"/>
      <c r="I69" s="15"/>
    </row>
    <row r="70" spans="1:9" s="103" customFormat="1" ht="12.95" customHeight="1">
      <c r="A70" s="117" t="s">
        <v>673</v>
      </c>
      <c r="B70" s="118"/>
      <c r="C70" s="118"/>
      <c r="D70" s="118"/>
      <c r="E70" s="118"/>
      <c r="F70" s="109"/>
      <c r="G70" s="134">
        <f>G68</f>
        <v>307.02999999999997</v>
      </c>
      <c r="H70" s="20"/>
      <c r="I70" s="401"/>
    </row>
    <row r="71" spans="1:9" s="103" customFormat="1" ht="12.95" customHeight="1">
      <c r="A71" s="135"/>
      <c r="B71" s="97"/>
      <c r="C71" s="97"/>
      <c r="D71" s="97"/>
      <c r="E71" s="97"/>
      <c r="F71" s="97"/>
      <c r="G71" s="123"/>
      <c r="H71" s="13"/>
      <c r="I71" s="15"/>
    </row>
    <row r="72" spans="1:9" s="103" customFormat="1" ht="12.95" customHeight="1">
      <c r="A72" s="136" t="s">
        <v>674</v>
      </c>
      <c r="B72" s="101"/>
      <c r="C72" s="101"/>
      <c r="D72" s="101"/>
      <c r="E72" s="101"/>
      <c r="F72" s="101"/>
      <c r="G72" s="102"/>
      <c r="H72" s="13"/>
      <c r="I72" s="15"/>
    </row>
    <row r="73" spans="1:9" s="103" customFormat="1" ht="12.95" hidden="1" customHeight="1">
      <c r="A73" s="80"/>
      <c r="B73" s="63"/>
      <c r="C73" s="63"/>
      <c r="D73" s="63"/>
      <c r="E73" s="63"/>
      <c r="F73" s="63"/>
      <c r="G73" s="64"/>
      <c r="H73" s="13"/>
      <c r="I73" s="15"/>
    </row>
    <row r="74" spans="1:9" s="103" customFormat="1" ht="12.95" hidden="1" customHeight="1">
      <c r="A74" s="255" t="s">
        <v>670</v>
      </c>
      <c r="B74" s="63"/>
      <c r="C74" s="63"/>
      <c r="D74" s="63"/>
      <c r="E74" s="63"/>
      <c r="F74" s="63"/>
      <c r="G74" s="64"/>
      <c r="H74" s="13"/>
      <c r="I74" s="15"/>
    </row>
    <row r="75" spans="1:9" s="103" customFormat="1" ht="12.95" hidden="1" customHeight="1">
      <c r="A75" s="354"/>
      <c r="B75" s="106"/>
      <c r="C75" s="106"/>
      <c r="D75" s="106" t="s">
        <v>390</v>
      </c>
      <c r="E75" s="402">
        <f>A8*5%</f>
        <v>0</v>
      </c>
      <c r="F75" s="109" t="s">
        <v>335</v>
      </c>
      <c r="G75" s="110">
        <f>A75+E75</f>
        <v>0</v>
      </c>
      <c r="H75" s="13"/>
      <c r="I75" s="15"/>
    </row>
    <row r="76" spans="1:9" s="103" customFormat="1" ht="12.95" hidden="1" customHeight="1">
      <c r="A76" s="355" t="s">
        <v>527</v>
      </c>
      <c r="B76" s="63"/>
      <c r="C76" s="67"/>
      <c r="D76" s="63"/>
      <c r="E76" s="67" t="s">
        <v>675</v>
      </c>
      <c r="F76" s="63"/>
      <c r="G76" s="82" t="s">
        <v>498</v>
      </c>
      <c r="H76" s="13"/>
      <c r="I76" s="15"/>
    </row>
    <row r="77" spans="1:9" s="103" customFormat="1" ht="12.95" hidden="1" customHeight="1">
      <c r="A77" s="355" t="s">
        <v>676</v>
      </c>
      <c r="B77" s="63"/>
      <c r="C77" s="403"/>
      <c r="D77" s="63"/>
      <c r="E77" s="67" t="s">
        <v>677</v>
      </c>
      <c r="F77" s="63"/>
      <c r="G77" s="82" t="s">
        <v>678</v>
      </c>
      <c r="H77" s="13"/>
      <c r="I77" s="15"/>
    </row>
    <row r="78" spans="1:9" s="103" customFormat="1" ht="12.95" hidden="1" customHeight="1">
      <c r="A78" s="69"/>
      <c r="B78" s="63"/>
      <c r="C78" s="403"/>
      <c r="D78" s="63"/>
      <c r="E78" s="67"/>
      <c r="F78" s="63"/>
      <c r="G78" s="82"/>
      <c r="H78" s="13"/>
      <c r="I78" s="15"/>
    </row>
    <row r="79" spans="1:9" s="103" customFormat="1" ht="12.95" hidden="1" customHeight="1">
      <c r="A79" s="80"/>
      <c r="B79" s="63"/>
      <c r="C79" s="235">
        <f>G75</f>
        <v>0</v>
      </c>
      <c r="D79" s="119" t="s">
        <v>427</v>
      </c>
      <c r="E79" s="248">
        <v>12</v>
      </c>
      <c r="F79" s="109" t="s">
        <v>335</v>
      </c>
      <c r="G79" s="110">
        <f>C79/E79</f>
        <v>0</v>
      </c>
      <c r="H79" s="13"/>
      <c r="I79" s="15"/>
    </row>
    <row r="80" spans="1:9" s="103" customFormat="1" ht="12.95" hidden="1" customHeight="1">
      <c r="A80" s="80"/>
      <c r="B80" s="63"/>
      <c r="C80" s="67" t="s">
        <v>679</v>
      </c>
      <c r="D80" s="67"/>
      <c r="E80" s="67" t="s">
        <v>680</v>
      </c>
      <c r="F80" s="63"/>
      <c r="G80" s="64"/>
      <c r="H80" s="13"/>
      <c r="I80" s="15"/>
    </row>
    <row r="81" spans="1:9" s="103" customFormat="1" ht="12.95" hidden="1" customHeight="1">
      <c r="A81" s="80"/>
      <c r="B81" s="63"/>
      <c r="C81" s="67" t="s">
        <v>678</v>
      </c>
      <c r="D81" s="67"/>
      <c r="E81" s="67" t="s">
        <v>681</v>
      </c>
      <c r="F81" s="63"/>
      <c r="G81" s="64"/>
      <c r="H81" s="13"/>
      <c r="I81" s="15"/>
    </row>
    <row r="82" spans="1:9" s="103" customFormat="1" ht="12.95" hidden="1" customHeight="1">
      <c r="A82" s="80"/>
      <c r="B82" s="63"/>
      <c r="C82" s="67"/>
      <c r="D82" s="67"/>
      <c r="E82" s="67"/>
      <c r="F82" s="63"/>
      <c r="G82" s="64"/>
      <c r="H82" s="13"/>
      <c r="I82" s="15"/>
    </row>
    <row r="83" spans="1:9" s="103" customFormat="1" ht="12.95" hidden="1" customHeight="1">
      <c r="A83" s="80"/>
      <c r="B83" s="63"/>
      <c r="C83" s="63"/>
      <c r="D83" s="63"/>
      <c r="E83" s="106" t="s">
        <v>544</v>
      </c>
      <c r="F83" s="109" t="s">
        <v>335</v>
      </c>
      <c r="G83" s="256" t="e">
        <f>G57</f>
        <v>#REF!</v>
      </c>
      <c r="H83" s="13"/>
      <c r="I83" s="15"/>
    </row>
    <row r="84" spans="1:9" s="103" customFormat="1" ht="12.95" hidden="1" customHeight="1">
      <c r="A84" s="80"/>
      <c r="B84" s="63"/>
      <c r="C84" s="67"/>
      <c r="D84" s="67"/>
      <c r="E84" s="67"/>
      <c r="F84" s="63"/>
      <c r="G84" s="64"/>
      <c r="H84" s="13"/>
      <c r="I84" s="15"/>
    </row>
    <row r="85" spans="1:9" s="103" customFormat="1" ht="12.95" hidden="1" customHeight="1">
      <c r="A85" s="117" t="s">
        <v>548</v>
      </c>
      <c r="B85" s="118"/>
      <c r="C85" s="118"/>
      <c r="D85" s="118"/>
      <c r="E85" s="118"/>
      <c r="F85" s="109"/>
      <c r="G85" s="110" t="e">
        <f>G83*G79</f>
        <v>#REF!</v>
      </c>
      <c r="H85" s="13"/>
      <c r="I85" s="15"/>
    </row>
    <row r="86" spans="1:9" s="103" customFormat="1" ht="12.95" customHeight="1">
      <c r="A86" s="80"/>
      <c r="B86" s="63"/>
      <c r="C86" s="63"/>
      <c r="D86" s="63"/>
      <c r="E86" s="63"/>
      <c r="F86" s="63"/>
      <c r="G86" s="64"/>
      <c r="H86" s="13"/>
      <c r="I86" s="15"/>
    </row>
    <row r="87" spans="1:9" s="103" customFormat="1" ht="12.95" customHeight="1">
      <c r="A87" s="255" t="s">
        <v>682</v>
      </c>
      <c r="B87" s="63"/>
      <c r="C87" s="63"/>
      <c r="D87" s="63"/>
      <c r="E87" s="63"/>
      <c r="F87" s="63"/>
      <c r="G87" s="64"/>
      <c r="H87" s="13"/>
      <c r="I87" s="15"/>
    </row>
    <row r="88" spans="1:9" s="103" customFormat="1" ht="12.95" customHeight="1">
      <c r="A88" s="128">
        <f>TRUNC(A62*0.08,2)</f>
        <v>5012.8</v>
      </c>
      <c r="B88" s="106"/>
      <c r="C88" s="106"/>
      <c r="D88" s="106" t="s">
        <v>390</v>
      </c>
      <c r="E88" s="138">
        <f>TRUNC(A62*5%,2)</f>
        <v>3133</v>
      </c>
      <c r="F88" s="109" t="s">
        <v>335</v>
      </c>
      <c r="G88" s="110">
        <f>A88+E88</f>
        <v>8145.8</v>
      </c>
      <c r="H88" s="13"/>
      <c r="I88" s="15"/>
    </row>
    <row r="89" spans="1:9" s="103" customFormat="1" ht="12.95" customHeight="1">
      <c r="A89" s="69" t="s">
        <v>527</v>
      </c>
      <c r="B89" s="63"/>
      <c r="C89" s="67"/>
      <c r="D89" s="63"/>
      <c r="E89" s="67" t="s">
        <v>683</v>
      </c>
      <c r="F89" s="63"/>
      <c r="G89" s="82" t="s">
        <v>498</v>
      </c>
      <c r="H89" s="13"/>
      <c r="I89" s="15"/>
    </row>
    <row r="90" spans="1:9" s="103" customFormat="1" ht="12.95" customHeight="1">
      <c r="A90" s="355" t="s">
        <v>676</v>
      </c>
      <c r="B90" s="63"/>
      <c r="C90" s="403"/>
      <c r="D90" s="63"/>
      <c r="E90" s="67" t="s">
        <v>677</v>
      </c>
      <c r="F90" s="63"/>
      <c r="G90" s="82" t="s">
        <v>678</v>
      </c>
      <c r="H90" s="13"/>
      <c r="I90" s="15"/>
    </row>
    <row r="91" spans="1:9" s="103" customFormat="1" ht="12.95" customHeight="1">
      <c r="A91" s="69" t="s">
        <v>797</v>
      </c>
      <c r="B91" s="63"/>
      <c r="C91" s="403"/>
      <c r="D91" s="63"/>
      <c r="E91" s="67" t="s">
        <v>798</v>
      </c>
      <c r="F91" s="63"/>
      <c r="G91" s="82"/>
      <c r="H91" s="13"/>
      <c r="I91" s="15"/>
    </row>
    <row r="92" spans="1:9" s="103" customFormat="1" ht="12.95" customHeight="1">
      <c r="A92" s="80"/>
      <c r="B92" s="63"/>
      <c r="C92" s="235">
        <f>G88</f>
        <v>8145.8</v>
      </c>
      <c r="D92" s="119" t="s">
        <v>427</v>
      </c>
      <c r="E92" s="248">
        <v>12</v>
      </c>
      <c r="F92" s="109" t="s">
        <v>335</v>
      </c>
      <c r="G92" s="110">
        <f>TRUNC(C92/E92,2)</f>
        <v>678.81</v>
      </c>
      <c r="H92" s="13"/>
      <c r="I92" s="15"/>
    </row>
    <row r="93" spans="1:9" s="103" customFormat="1" ht="12.95" customHeight="1">
      <c r="A93" s="80"/>
      <c r="B93" s="63"/>
      <c r="C93" s="67" t="s">
        <v>679</v>
      </c>
      <c r="D93" s="67"/>
      <c r="E93" s="67" t="s">
        <v>680</v>
      </c>
      <c r="F93" s="63"/>
      <c r="G93" s="64"/>
      <c r="H93" s="13"/>
      <c r="I93" s="15"/>
    </row>
    <row r="94" spans="1:9" s="103" customFormat="1" ht="12.95" customHeight="1">
      <c r="A94" s="80"/>
      <c r="B94" s="63"/>
      <c r="C94" s="67" t="s">
        <v>678</v>
      </c>
      <c r="D94" s="67"/>
      <c r="E94" s="67" t="s">
        <v>681</v>
      </c>
      <c r="F94" s="63"/>
      <c r="G94" s="64"/>
      <c r="H94" s="13"/>
      <c r="I94" s="15"/>
    </row>
    <row r="95" spans="1:9" s="103" customFormat="1" ht="12.95" customHeight="1">
      <c r="A95" s="80"/>
      <c r="B95" s="63"/>
      <c r="C95" s="67"/>
      <c r="D95" s="67"/>
      <c r="E95" s="67"/>
      <c r="F95" s="63"/>
      <c r="G95" s="64"/>
      <c r="H95" s="13"/>
      <c r="I95" s="15"/>
    </row>
    <row r="96" spans="1:9" s="103" customFormat="1" ht="12.95" customHeight="1">
      <c r="A96" s="80"/>
      <c r="B96" s="63"/>
      <c r="C96" s="63"/>
      <c r="D96" s="63"/>
      <c r="E96" s="106" t="s">
        <v>544</v>
      </c>
      <c r="F96" s="109" t="s">
        <v>335</v>
      </c>
      <c r="G96" s="253">
        <f>G66</f>
        <v>1</v>
      </c>
      <c r="H96" s="13"/>
      <c r="I96" s="15"/>
    </row>
    <row r="97" spans="1:9" s="103" customFormat="1" ht="12.95" customHeight="1">
      <c r="A97" s="135"/>
      <c r="B97" s="97"/>
      <c r="C97" s="98"/>
      <c r="D97" s="98"/>
      <c r="E97" s="98"/>
      <c r="F97" s="97"/>
      <c r="G97" s="99"/>
      <c r="H97" s="13"/>
      <c r="I97" s="15"/>
    </row>
    <row r="98" spans="1:9" s="103" customFormat="1" ht="12.95" customHeight="1">
      <c r="A98" s="404" t="s">
        <v>684</v>
      </c>
      <c r="B98" s="213"/>
      <c r="C98" s="213"/>
      <c r="D98" s="213"/>
      <c r="E98" s="213"/>
      <c r="F98" s="217"/>
      <c r="G98" s="218">
        <f>TRUNC(G96*G92,2)</f>
        <v>678.81</v>
      </c>
      <c r="H98" s="13"/>
      <c r="I98" s="15"/>
    </row>
    <row r="99" spans="1:9" s="103" customFormat="1" ht="12.95" customHeight="1">
      <c r="A99" s="80"/>
      <c r="B99" s="63"/>
      <c r="C99" s="67"/>
      <c r="D99" s="67"/>
      <c r="E99" s="67"/>
      <c r="F99" s="63"/>
      <c r="G99" s="64"/>
      <c r="H99" s="13"/>
      <c r="I99" s="15"/>
    </row>
    <row r="100" spans="1:9" s="103" customFormat="1" ht="12.95" customHeight="1">
      <c r="A100" s="117" t="s">
        <v>549</v>
      </c>
      <c r="B100" s="118"/>
      <c r="C100" s="118"/>
      <c r="D100" s="118"/>
      <c r="E100" s="118"/>
      <c r="F100" s="109"/>
      <c r="G100" s="134">
        <f>G98</f>
        <v>678.81</v>
      </c>
      <c r="H100" s="20"/>
      <c r="I100" s="401"/>
    </row>
    <row r="101" spans="1:9" s="103" customFormat="1" ht="12.95" customHeight="1">
      <c r="A101" s="147"/>
      <c r="B101" s="63"/>
      <c r="C101" s="63"/>
      <c r="D101" s="63"/>
      <c r="E101" s="63"/>
      <c r="F101" s="66"/>
      <c r="G101" s="73"/>
      <c r="H101" s="13"/>
      <c r="I101" s="15"/>
    </row>
    <row r="102" spans="1:9" s="103" customFormat="1" ht="12.95" hidden="1" customHeight="1">
      <c r="A102" s="147" t="s">
        <v>685</v>
      </c>
      <c r="B102" s="63"/>
      <c r="C102" s="63"/>
      <c r="D102" s="63"/>
      <c r="E102" s="63"/>
      <c r="F102" s="66"/>
      <c r="G102" s="73"/>
      <c r="H102" s="13"/>
      <c r="I102" s="15"/>
    </row>
    <row r="103" spans="1:9" s="410" customFormat="1" ht="12.95" hidden="1" customHeight="1">
      <c r="A103" s="405" t="s">
        <v>395</v>
      </c>
      <c r="B103" s="78" t="s">
        <v>686</v>
      </c>
      <c r="C103" s="76" t="s">
        <v>687</v>
      </c>
      <c r="D103" s="406"/>
      <c r="E103" s="76" t="s">
        <v>688</v>
      </c>
      <c r="F103" s="407"/>
      <c r="G103" s="408" t="s">
        <v>689</v>
      </c>
      <c r="H103" s="409"/>
      <c r="I103" s="20"/>
    </row>
    <row r="104" spans="1:9" s="103" customFormat="1" ht="51.75" hidden="1" customHeight="1">
      <c r="A104" s="411" t="s">
        <v>690</v>
      </c>
      <c r="B104" s="412" t="s">
        <v>691</v>
      </c>
      <c r="C104" s="106"/>
      <c r="D104" s="106"/>
      <c r="E104" s="106">
        <v>46.62</v>
      </c>
      <c r="F104" s="119"/>
      <c r="G104" s="106">
        <f>C104*E104</f>
        <v>0</v>
      </c>
      <c r="H104" s="13"/>
      <c r="I104" s="15"/>
    </row>
    <row r="105" spans="1:9" s="103" customFormat="1" ht="58.5" hidden="1" customHeight="1">
      <c r="A105" s="413" t="s">
        <v>692</v>
      </c>
      <c r="B105" s="412" t="s">
        <v>691</v>
      </c>
      <c r="C105" s="106"/>
      <c r="D105" s="106"/>
      <c r="E105" s="106">
        <v>63.17</v>
      </c>
      <c r="F105" s="119"/>
      <c r="G105" s="106">
        <f>C105*E105</f>
        <v>0</v>
      </c>
      <c r="H105" s="13"/>
      <c r="I105" s="15"/>
    </row>
    <row r="106" spans="1:9" s="103" customFormat="1" ht="18.75" hidden="1" customHeight="1">
      <c r="A106" s="414" t="s">
        <v>693</v>
      </c>
      <c r="B106" s="118"/>
      <c r="C106" s="118"/>
      <c r="D106" s="118"/>
      <c r="E106" s="118"/>
      <c r="F106" s="119"/>
      <c r="G106" s="384">
        <f>G104+G105</f>
        <v>0</v>
      </c>
      <c r="H106" s="13"/>
      <c r="I106" s="15"/>
    </row>
    <row r="107" spans="1:9" s="103" customFormat="1" ht="12.95" hidden="1" customHeight="1">
      <c r="A107" s="147"/>
      <c r="B107" s="63"/>
      <c r="C107" s="63"/>
      <c r="D107" s="63"/>
      <c r="E107" s="63"/>
      <c r="F107" s="66"/>
      <c r="G107" s="73"/>
      <c r="H107" s="13"/>
      <c r="I107" s="15"/>
    </row>
    <row r="108" spans="1:9" s="103" customFormat="1" ht="12.95" customHeight="1">
      <c r="A108" s="117" t="s">
        <v>550</v>
      </c>
      <c r="B108" s="118"/>
      <c r="C108" s="118"/>
      <c r="D108" s="118"/>
      <c r="E108" s="118"/>
      <c r="F108" s="109"/>
      <c r="G108" s="134">
        <f>G100+G70+G41+G106</f>
        <v>1809.4499999999998</v>
      </c>
      <c r="H108" s="13"/>
      <c r="I108" s="15"/>
    </row>
    <row r="109" spans="1:9" s="103" customFormat="1" ht="12.95" customHeight="1">
      <c r="A109" s="147"/>
      <c r="B109" s="63"/>
      <c r="C109" s="63"/>
      <c r="D109" s="63"/>
      <c r="E109" s="63"/>
      <c r="F109" s="66"/>
      <c r="G109" s="73"/>
      <c r="H109" s="13"/>
      <c r="I109" s="15"/>
    </row>
    <row r="110" spans="1:9" s="103" customFormat="1" ht="12.95" customHeight="1">
      <c r="A110" s="117" t="s">
        <v>551</v>
      </c>
      <c r="B110" s="118"/>
      <c r="C110" s="118">
        <f>'Dados Gerais RSS'!D12</f>
        <v>260</v>
      </c>
      <c r="D110" s="118"/>
      <c r="E110" s="106">
        <f>TRUNC(G108/'Dados Gerais RSS'!D13,2)</f>
        <v>86.16</v>
      </c>
      <c r="F110" s="109"/>
      <c r="G110" s="134">
        <f>TRUNC(E110*C110,2)</f>
        <v>22401.599999999999</v>
      </c>
      <c r="H110" s="13"/>
      <c r="I110" s="15"/>
    </row>
    <row r="111" spans="1:9" s="103" customFormat="1" ht="12.95" customHeight="1">
      <c r="A111" s="63"/>
      <c r="B111" s="63"/>
      <c r="C111" s="63" t="str">
        <f>'Dados Gerais RSS'!C12</f>
        <v>Dias Coleta Anual</v>
      </c>
      <c r="D111" s="63"/>
      <c r="E111" s="67" t="s">
        <v>552</v>
      </c>
      <c r="F111" s="63"/>
      <c r="G111" s="87"/>
      <c r="H111" s="13"/>
      <c r="I111" s="15"/>
    </row>
    <row r="113" spans="1:7" ht="30" customHeight="1">
      <c r="A113" s="774"/>
      <c r="B113" s="771"/>
      <c r="C113" s="771"/>
      <c r="D113" s="771"/>
      <c r="E113" s="771"/>
      <c r="F113" s="771"/>
      <c r="G113" s="771"/>
    </row>
    <row r="114" spans="1:7" ht="12.75" customHeight="1">
      <c r="A114" s="771"/>
      <c r="B114" s="771"/>
      <c r="C114" s="771"/>
      <c r="D114" s="771"/>
      <c r="E114" s="771"/>
      <c r="F114" s="771"/>
      <c r="G114" s="771"/>
    </row>
    <row r="121" spans="1:7" ht="15">
      <c r="A121" s="781"/>
      <c r="B121" s="781"/>
      <c r="C121" s="781"/>
      <c r="D121" s="781"/>
      <c r="E121" s="781"/>
      <c r="F121" s="781"/>
      <c r="G121" s="781"/>
    </row>
    <row r="122" spans="1:7" ht="15">
      <c r="A122" s="781"/>
      <c r="B122" s="781"/>
      <c r="C122" s="781"/>
      <c r="D122" s="781"/>
      <c r="E122" s="781"/>
      <c r="F122" s="781"/>
      <c r="G122" s="781"/>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61" customWidth="1"/>
    <col min="2" max="2" width="17" style="61" customWidth="1"/>
    <col min="3" max="3" width="16" style="61" bestFit="1" customWidth="1"/>
    <col min="4" max="4" width="15.5703125" style="61" customWidth="1"/>
    <col min="5" max="5" width="12.7109375" style="61" customWidth="1"/>
    <col min="6" max="6" width="4.85546875" style="61" customWidth="1"/>
    <col min="7" max="7" width="7.42578125" style="61" customWidth="1"/>
    <col min="8" max="8" width="33.5703125" style="61" hidden="1" customWidth="1"/>
    <col min="9" max="9" width="8.85546875" style="27" hidden="1" customWidth="1"/>
    <col min="10" max="13" width="0" style="61" hidden="1" customWidth="1"/>
    <col min="14" max="16384" width="9.140625" style="61"/>
  </cols>
  <sheetData>
    <row r="1" spans="1:9" s="60" customFormat="1" ht="18" customHeight="1">
      <c r="A1" s="786" t="s">
        <v>889</v>
      </c>
      <c r="B1" s="786"/>
      <c r="C1" s="786"/>
      <c r="D1" s="786"/>
      <c r="E1" s="786"/>
      <c r="F1" s="786"/>
      <c r="G1" s="786"/>
      <c r="H1" s="59"/>
      <c r="I1" s="59"/>
    </row>
    <row r="2" spans="1:9" s="27" customFormat="1">
      <c r="A2" s="787"/>
      <c r="B2" s="787"/>
      <c r="C2" s="787"/>
      <c r="D2" s="787"/>
      <c r="E2" s="787"/>
      <c r="F2" s="787"/>
      <c r="G2" s="787"/>
    </row>
    <row r="3" spans="1:9" s="15" customFormat="1" ht="12.95" customHeight="1">
      <c r="A3" s="788"/>
      <c r="B3" s="788"/>
      <c r="C3" s="788"/>
      <c r="D3" s="789"/>
      <c r="E3" s="789"/>
      <c r="F3" s="789"/>
      <c r="G3" s="789"/>
      <c r="H3" s="13"/>
    </row>
    <row r="4" spans="1:9" s="103" customFormat="1" ht="12.95" customHeight="1">
      <c r="A4" s="89"/>
      <c r="B4" s="15"/>
      <c r="C4" s="15"/>
      <c r="D4" s="15"/>
      <c r="E4" s="15"/>
      <c r="F4" s="15"/>
      <c r="G4" s="91"/>
      <c r="H4" s="13"/>
      <c r="I4" s="15"/>
    </row>
    <row r="5" spans="1:9" s="103" customFormat="1" ht="12.95" customHeight="1">
      <c r="A5" s="202" t="s">
        <v>880</v>
      </c>
      <c r="B5" s="15"/>
      <c r="C5" s="15"/>
      <c r="D5" s="15"/>
      <c r="E5" s="15"/>
      <c r="F5" s="15"/>
      <c r="G5" s="91"/>
      <c r="H5" s="13"/>
      <c r="I5" s="15"/>
    </row>
    <row r="6" spans="1:9" s="103" customFormat="1" ht="7.5" customHeight="1">
      <c r="A6" s="180"/>
      <c r="B6" s="15"/>
      <c r="C6" s="15"/>
      <c r="D6" s="15"/>
      <c r="E6" s="15"/>
      <c r="F6" s="15"/>
      <c r="G6" s="91"/>
      <c r="H6" s="13"/>
      <c r="I6" s="15"/>
    </row>
    <row r="7" spans="1:9" s="103" customFormat="1" ht="12.95" hidden="1" customHeight="1">
      <c r="A7" s="246" t="s">
        <v>666</v>
      </c>
      <c r="B7" s="15"/>
      <c r="C7" s="15"/>
      <c r="D7" s="15"/>
      <c r="E7" s="15"/>
      <c r="F7" s="15"/>
      <c r="G7" s="91"/>
      <c r="H7" s="13"/>
      <c r="I7" s="15"/>
    </row>
    <row r="8" spans="1:9" s="103" customFormat="1" ht="12.95" hidden="1" customHeight="1">
      <c r="A8" s="247">
        <f>'Dados Gerais RSS'!D26</f>
        <v>0</v>
      </c>
      <c r="B8" s="119" t="s">
        <v>524</v>
      </c>
      <c r="C8" s="106">
        <f>'3.0 - Custos Dependentes (Km)'!C55</f>
        <v>0</v>
      </c>
      <c r="D8" s="119" t="s">
        <v>524</v>
      </c>
      <c r="E8" s="106">
        <f>'Dados Gerais RSS'!D29/100*'Dados Gerais RSS'!D26</f>
        <v>0</v>
      </c>
      <c r="F8" s="109" t="s">
        <v>335</v>
      </c>
      <c r="G8" s="110">
        <f>A8-C8-E8</f>
        <v>0</v>
      </c>
      <c r="H8" s="680" t="s">
        <v>667</v>
      </c>
      <c r="I8" s="15"/>
    </row>
    <row r="9" spans="1:9" s="103" customFormat="1" ht="12.95" hidden="1" customHeight="1">
      <c r="A9" s="69" t="s">
        <v>525</v>
      </c>
      <c r="B9" s="63"/>
      <c r="C9" s="67" t="s">
        <v>526</v>
      </c>
      <c r="D9" s="63"/>
      <c r="E9" s="67" t="s">
        <v>527</v>
      </c>
      <c r="F9" s="63"/>
      <c r="G9" s="82" t="s">
        <v>528</v>
      </c>
      <c r="H9" s="13"/>
      <c r="I9" s="15"/>
    </row>
    <row r="10" spans="1:9" s="103" customFormat="1" ht="12.95" hidden="1" customHeight="1">
      <c r="A10" s="69" t="s">
        <v>529</v>
      </c>
      <c r="B10" s="63"/>
      <c r="C10" s="67" t="s">
        <v>530</v>
      </c>
      <c r="D10" s="63"/>
      <c r="E10" s="67" t="s">
        <v>531</v>
      </c>
      <c r="F10" s="63"/>
      <c r="G10" s="82" t="s">
        <v>532</v>
      </c>
      <c r="H10" s="13"/>
      <c r="I10" s="15"/>
    </row>
    <row r="11" spans="1:9" s="103" customFormat="1" ht="12.95" hidden="1" customHeight="1">
      <c r="A11" s="80"/>
      <c r="B11" s="63"/>
      <c r="C11" s="63"/>
      <c r="D11" s="63"/>
      <c r="E11" s="63"/>
      <c r="F11" s="63"/>
      <c r="G11" s="64"/>
      <c r="H11" s="13"/>
      <c r="I11" s="15"/>
    </row>
    <row r="12" spans="1:9" s="103" customFormat="1" ht="12.95" hidden="1" customHeight="1">
      <c r="A12" s="80"/>
      <c r="B12" s="63"/>
      <c r="C12" s="235">
        <f>G8</f>
        <v>0</v>
      </c>
      <c r="D12" s="119" t="s">
        <v>427</v>
      </c>
      <c r="E12" s="248">
        <f>'Dados Gerais RSS'!D28</f>
        <v>0</v>
      </c>
      <c r="F12" s="109" t="s">
        <v>335</v>
      </c>
      <c r="G12" s="110">
        <f>IF( E12=0,0,C12/E12)</f>
        <v>0</v>
      </c>
      <c r="H12" s="13"/>
      <c r="I12" s="15"/>
    </row>
    <row r="13" spans="1:9" s="103" customFormat="1" ht="12.95" hidden="1" customHeight="1">
      <c r="A13" s="80"/>
      <c r="B13" s="63"/>
      <c r="C13" s="67" t="s">
        <v>528</v>
      </c>
      <c r="D13" s="67"/>
      <c r="E13" s="67" t="s">
        <v>501</v>
      </c>
      <c r="F13" s="63"/>
      <c r="G13" s="64"/>
      <c r="H13" s="13"/>
      <c r="I13" s="15"/>
    </row>
    <row r="14" spans="1:9" s="103" customFormat="1" ht="12.95" hidden="1" customHeight="1">
      <c r="A14" s="80"/>
      <c r="B14" s="63"/>
      <c r="C14" s="67" t="s">
        <v>532</v>
      </c>
      <c r="D14" s="67"/>
      <c r="E14" s="67" t="s">
        <v>533</v>
      </c>
      <c r="F14" s="63"/>
      <c r="G14" s="64"/>
      <c r="H14" s="13"/>
      <c r="I14" s="15"/>
    </row>
    <row r="15" spans="1:9" s="103" customFormat="1" ht="9.75" hidden="1" customHeight="1">
      <c r="A15" s="80"/>
      <c r="B15" s="63"/>
      <c r="C15" s="63"/>
      <c r="D15" s="63"/>
      <c r="E15" s="63"/>
      <c r="F15" s="63"/>
      <c r="G15" s="64"/>
      <c r="H15" s="13"/>
      <c r="I15" s="15"/>
    </row>
    <row r="16" spans="1:9" s="103" customFormat="1" ht="12.95" hidden="1" customHeight="1">
      <c r="A16" s="246" t="s">
        <v>668</v>
      </c>
      <c r="B16" s="15"/>
      <c r="C16" s="15"/>
      <c r="D16" s="15"/>
      <c r="E16" s="15"/>
      <c r="F16" s="15"/>
      <c r="G16" s="91"/>
      <c r="H16" s="13"/>
      <c r="I16" s="15"/>
    </row>
    <row r="17" spans="1:10" s="103" customFormat="1" ht="12.95" hidden="1" customHeight="1">
      <c r="A17" s="247">
        <f>'Dados Gerais RSS'!D38</f>
        <v>0</v>
      </c>
      <c r="B17" s="119"/>
      <c r="C17" s="106" t="s">
        <v>524</v>
      </c>
      <c r="D17" s="119"/>
      <c r="E17" s="106">
        <f>'Dados Gerais RSS'!D41/100*'Dados Gerais RSS'!D38</f>
        <v>0</v>
      </c>
      <c r="F17" s="109" t="s">
        <v>335</v>
      </c>
      <c r="G17" s="110">
        <f>A17-E17</f>
        <v>0</v>
      </c>
      <c r="H17" s="680" t="s">
        <v>667</v>
      </c>
      <c r="I17" s="15"/>
    </row>
    <row r="18" spans="1:10" s="103" customFormat="1" ht="12.95" hidden="1" customHeight="1">
      <c r="A18" s="69" t="s">
        <v>527</v>
      </c>
      <c r="B18" s="63"/>
      <c r="C18" s="67"/>
      <c r="D18" s="63"/>
      <c r="E18" s="67" t="s">
        <v>527</v>
      </c>
      <c r="F18" s="63"/>
      <c r="G18" s="82" t="s">
        <v>528</v>
      </c>
      <c r="H18" s="13"/>
      <c r="I18" s="15"/>
    </row>
    <row r="19" spans="1:10" s="103" customFormat="1" ht="12.95" hidden="1" customHeight="1">
      <c r="A19" s="69" t="s">
        <v>534</v>
      </c>
      <c r="B19" s="63"/>
      <c r="C19" s="67"/>
      <c r="D19" s="63"/>
      <c r="E19" s="67" t="s">
        <v>531</v>
      </c>
      <c r="F19" s="63"/>
      <c r="G19" s="82" t="s">
        <v>532</v>
      </c>
      <c r="H19" s="13"/>
      <c r="I19" s="15"/>
    </row>
    <row r="20" spans="1:10" s="103" customFormat="1" ht="12.95" hidden="1" customHeight="1">
      <c r="A20" s="80"/>
      <c r="B20" s="63"/>
      <c r="C20" s="63"/>
      <c r="D20" s="63"/>
      <c r="E20" s="63"/>
      <c r="F20" s="63"/>
      <c r="G20" s="64"/>
      <c r="H20" s="13"/>
      <c r="I20" s="15"/>
    </row>
    <row r="21" spans="1:10" s="103" customFormat="1" ht="12.95" hidden="1" customHeight="1">
      <c r="A21" s="80"/>
      <c r="B21" s="63"/>
      <c r="C21" s="235">
        <f>G17</f>
        <v>0</v>
      </c>
      <c r="D21" s="119" t="s">
        <v>427</v>
      </c>
      <c r="E21" s="248">
        <f>'Dados Gerais RSS'!D40</f>
        <v>0</v>
      </c>
      <c r="F21" s="109" t="s">
        <v>335</v>
      </c>
      <c r="G21" s="110">
        <f>IF(E21=0,0,C21/E21)</f>
        <v>0</v>
      </c>
      <c r="H21" s="13"/>
      <c r="I21" s="15"/>
    </row>
    <row r="22" spans="1:10" s="103" customFormat="1" ht="12.95" hidden="1" customHeight="1">
      <c r="A22" s="80"/>
      <c r="B22" s="63"/>
      <c r="C22" s="67" t="s">
        <v>528</v>
      </c>
      <c r="D22" s="67"/>
      <c r="E22" s="67" t="s">
        <v>501</v>
      </c>
      <c r="F22" s="63"/>
      <c r="G22" s="64"/>
      <c r="H22" s="13"/>
      <c r="I22" s="15"/>
    </row>
    <row r="23" spans="1:10" s="103" customFormat="1" ht="12.95" hidden="1" customHeight="1">
      <c r="A23" s="80"/>
      <c r="B23" s="63"/>
      <c r="C23" s="67" t="s">
        <v>532</v>
      </c>
      <c r="D23" s="67"/>
      <c r="E23" s="67" t="s">
        <v>533</v>
      </c>
      <c r="F23" s="63"/>
      <c r="G23" s="64"/>
      <c r="H23" s="13"/>
      <c r="I23" s="15"/>
    </row>
    <row r="24" spans="1:10" s="103" customFormat="1" ht="12.95" hidden="1" customHeight="1">
      <c r="A24" s="80"/>
      <c r="B24" s="63"/>
      <c r="C24" s="63"/>
      <c r="D24" s="63"/>
      <c r="E24" s="63"/>
      <c r="F24" s="63"/>
      <c r="G24" s="64"/>
      <c r="H24" s="13"/>
      <c r="I24" s="15"/>
    </row>
    <row r="25" spans="1:10" s="103" customFormat="1" ht="12.95" hidden="1" customHeight="1">
      <c r="A25" s="80"/>
      <c r="B25" s="63"/>
      <c r="C25" s="63"/>
      <c r="D25" s="63"/>
      <c r="E25" s="249" t="s">
        <v>535</v>
      </c>
      <c r="F25" s="109" t="s">
        <v>335</v>
      </c>
      <c r="G25" s="250" t="e">
        <f>'Dados Gerais RSS'!#REF!</f>
        <v>#REF!</v>
      </c>
      <c r="H25" s="13"/>
      <c r="I25" s="15"/>
    </row>
    <row r="26" spans="1:10" s="103" customFormat="1" ht="12.95" hidden="1" customHeight="1">
      <c r="A26" s="80"/>
      <c r="B26" s="63"/>
      <c r="C26" s="63"/>
      <c r="D26" s="63"/>
      <c r="E26" s="249"/>
      <c r="F26" s="251"/>
      <c r="G26" s="250"/>
      <c r="H26" s="13"/>
      <c r="I26" s="15"/>
    </row>
    <row r="27" spans="1:10" s="103" customFormat="1" ht="12.95" hidden="1" customHeight="1">
      <c r="A27" s="252" t="s">
        <v>536</v>
      </c>
      <c r="B27" s="118"/>
      <c r="C27" s="118"/>
      <c r="D27" s="118"/>
      <c r="E27" s="118"/>
      <c r="F27" s="109" t="s">
        <v>335</v>
      </c>
      <c r="G27" s="110" t="e">
        <f>(G12+G21)*G25</f>
        <v>#REF!</v>
      </c>
      <c r="H27" s="13"/>
      <c r="I27" s="15"/>
    </row>
    <row r="28" spans="1:10" s="103" customFormat="1" ht="12.95" customHeight="1">
      <c r="A28" s="246"/>
      <c r="B28" s="15"/>
      <c r="C28" s="15"/>
      <c r="D28" s="15"/>
      <c r="E28" s="15"/>
      <c r="F28" s="15"/>
      <c r="G28" s="91"/>
      <c r="H28" s="13"/>
      <c r="I28" s="15"/>
      <c r="J28" s="361"/>
    </row>
    <row r="29" spans="1:10" s="103" customFormat="1" ht="12.95" customHeight="1" thickBot="1">
      <c r="A29" s="246"/>
      <c r="B29" s="15"/>
      <c r="C29" s="15"/>
      <c r="D29" s="15"/>
      <c r="E29" s="15"/>
      <c r="F29" s="15"/>
      <c r="G29" s="91"/>
      <c r="H29" s="13"/>
      <c r="I29" s="15"/>
      <c r="J29" s="361"/>
    </row>
    <row r="30" spans="1:10" s="103" customFormat="1" ht="25.5" customHeight="1">
      <c r="A30" s="783" t="s">
        <v>887</v>
      </c>
      <c r="B30" s="681" t="s">
        <v>881</v>
      </c>
      <c r="C30" s="682" t="s">
        <v>882</v>
      </c>
      <c r="D30" s="681" t="s">
        <v>883</v>
      </c>
      <c r="E30" s="782" t="s">
        <v>891</v>
      </c>
      <c r="F30" s="683"/>
      <c r="G30" s="684"/>
      <c r="H30" s="680" t="s">
        <v>667</v>
      </c>
      <c r="I30" s="15"/>
    </row>
    <row r="31" spans="1:10" s="103" customFormat="1" ht="38.25" customHeight="1">
      <c r="A31" s="784"/>
      <c r="B31" s="260" t="s">
        <v>885</v>
      </c>
      <c r="C31" s="260" t="s">
        <v>884</v>
      </c>
      <c r="D31" s="260" t="s">
        <v>886</v>
      </c>
      <c r="E31" s="753"/>
      <c r="F31" s="63"/>
      <c r="G31" s="685"/>
      <c r="H31" s="13"/>
      <c r="I31" s="15"/>
    </row>
    <row r="32" spans="1:10" s="103" customFormat="1" ht="19.5" customHeight="1" thickBot="1">
      <c r="A32" s="692" t="s">
        <v>888</v>
      </c>
      <c r="B32" s="686">
        <v>5</v>
      </c>
      <c r="C32" s="686">
        <v>3.5</v>
      </c>
      <c r="D32" s="686">
        <v>5</v>
      </c>
      <c r="E32" s="687">
        <v>3.5</v>
      </c>
      <c r="F32" s="688"/>
      <c r="G32" s="689"/>
      <c r="H32" s="13"/>
      <c r="I32" s="15"/>
    </row>
    <row r="33" spans="1:9" s="103" customFormat="1" ht="19.5" customHeight="1">
      <c r="A33" s="67"/>
      <c r="B33" s="690"/>
      <c r="C33" s="690"/>
      <c r="D33" s="690"/>
      <c r="E33" s="691"/>
      <c r="F33" s="63"/>
      <c r="G33" s="67"/>
      <c r="H33" s="13"/>
      <c r="I33" s="15"/>
    </row>
    <row r="34" spans="1:9" s="103" customFormat="1" ht="19.5" customHeight="1">
      <c r="A34" s="67"/>
      <c r="B34" s="690"/>
      <c r="C34" s="690"/>
      <c r="D34" s="690"/>
      <c r="E34" s="691"/>
      <c r="F34" s="63"/>
      <c r="G34" s="67"/>
      <c r="H34" s="13"/>
      <c r="I34" s="15"/>
    </row>
    <row r="35" spans="1:9" s="103" customFormat="1" ht="19.5" customHeight="1">
      <c r="B35" s="690"/>
      <c r="C35" s="690"/>
      <c r="D35" s="690"/>
      <c r="E35" s="691"/>
      <c r="F35" s="63"/>
      <c r="G35" s="67"/>
      <c r="H35" s="13"/>
      <c r="I35" s="15"/>
    </row>
    <row r="36" spans="1:9" s="103" customFormat="1" ht="19.5" customHeight="1">
      <c r="A36" s="67"/>
      <c r="B36" s="690"/>
      <c r="C36" s="690"/>
      <c r="D36" s="690"/>
      <c r="E36" s="691"/>
      <c r="F36" s="63"/>
      <c r="G36" s="67"/>
      <c r="H36" s="13"/>
      <c r="I36" s="15"/>
    </row>
    <row r="37" spans="1:9" s="103" customFormat="1" ht="19.5" customHeight="1">
      <c r="A37" s="67"/>
      <c r="B37" s="690"/>
      <c r="C37" s="690"/>
      <c r="D37" s="690"/>
      <c r="E37" s="691"/>
      <c r="F37" s="63"/>
      <c r="G37" s="67"/>
      <c r="H37" s="13"/>
      <c r="I37" s="15"/>
    </row>
    <row r="38" spans="1:9" s="103" customFormat="1" ht="19.5" customHeight="1">
      <c r="A38" s="785" t="s">
        <v>890</v>
      </c>
      <c r="B38" s="785"/>
      <c r="C38" s="785"/>
      <c r="D38" s="785"/>
      <c r="E38" s="785"/>
      <c r="F38" s="785"/>
      <c r="G38" s="785"/>
      <c r="H38" s="13"/>
      <c r="I38" s="15"/>
    </row>
    <row r="39" spans="1:9" s="103" customFormat="1" ht="19.5" customHeight="1">
      <c r="A39" s="785"/>
      <c r="B39" s="785"/>
      <c r="C39" s="785"/>
      <c r="D39" s="785"/>
      <c r="E39" s="785"/>
      <c r="F39" s="785"/>
      <c r="G39" s="785"/>
      <c r="H39" s="13"/>
      <c r="I39" s="15"/>
    </row>
    <row r="40" spans="1:9" s="103" customFormat="1" ht="19.5" customHeight="1">
      <c r="A40" s="67"/>
      <c r="B40" s="690"/>
      <c r="C40" s="690"/>
      <c r="D40" s="690"/>
      <c r="E40" s="691"/>
      <c r="F40" s="63"/>
      <c r="G40" s="67"/>
      <c r="H40" s="13"/>
      <c r="I40" s="15"/>
    </row>
    <row r="41" spans="1:9" s="103" customFormat="1" ht="19.5" customHeight="1">
      <c r="A41" s="67"/>
      <c r="B41" s="690"/>
      <c r="C41" s="690"/>
      <c r="D41" s="690"/>
      <c r="E41" s="691"/>
      <c r="F41" s="63"/>
      <c r="G41" s="67"/>
      <c r="H41" s="13"/>
      <c r="I41" s="15"/>
    </row>
    <row r="42" spans="1:9" s="103" customFormat="1" ht="19.5" customHeight="1">
      <c r="A42" s="67"/>
      <c r="B42" s="690"/>
      <c r="C42" s="690"/>
      <c r="D42" s="690"/>
      <c r="E42" s="691"/>
      <c r="F42" s="63"/>
      <c r="G42" s="67"/>
      <c r="H42" s="13"/>
      <c r="I42" s="15"/>
    </row>
    <row r="43" spans="1:9" s="103" customFormat="1" ht="19.5" customHeight="1">
      <c r="A43" s="67"/>
      <c r="B43" s="690"/>
      <c r="C43" s="690"/>
      <c r="D43" s="690"/>
      <c r="E43" s="691"/>
      <c r="F43" s="63"/>
      <c r="G43" s="67"/>
      <c r="H43" s="13"/>
      <c r="I43" s="15"/>
    </row>
    <row r="44" spans="1:9" s="103" customFormat="1" ht="19.5" customHeight="1">
      <c r="A44" s="67"/>
      <c r="B44" s="690"/>
      <c r="C44" s="690"/>
      <c r="D44" s="690"/>
      <c r="E44" s="691"/>
      <c r="F44" s="63"/>
      <c r="G44" s="67"/>
      <c r="H44" s="13"/>
      <c r="I44" s="15"/>
    </row>
    <row r="45" spans="1:9" s="103" customFormat="1" ht="19.5" customHeight="1">
      <c r="A45" s="67"/>
      <c r="B45" s="690"/>
      <c r="C45" s="690"/>
      <c r="D45" s="690"/>
      <c r="E45" s="691"/>
      <c r="F45" s="63"/>
      <c r="G45" s="67"/>
      <c r="H45" s="13"/>
      <c r="I45" s="15"/>
    </row>
    <row r="46" spans="1:9" s="103" customFormat="1" ht="12.95" customHeight="1">
      <c r="A46" s="80"/>
      <c r="B46" s="63"/>
      <c r="C46" s="63"/>
      <c r="D46" s="63"/>
      <c r="E46" s="63"/>
      <c r="F46" s="63"/>
      <c r="G46" s="64"/>
      <c r="H46" s="13"/>
      <c r="I46" s="15"/>
    </row>
    <row r="47" spans="1:9" s="103" customFormat="1" ht="12.95" customHeight="1">
      <c r="A47" s="63"/>
      <c r="B47" s="63"/>
      <c r="C47" s="63"/>
      <c r="D47" s="63"/>
      <c r="E47" s="63"/>
      <c r="F47" s="63"/>
      <c r="G47" s="63"/>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90"/>
  <sheetViews>
    <sheetView view="pageBreakPreview" topLeftCell="A14" zoomScaleNormal="100" zoomScaleSheetLayoutView="100" workbookViewId="0">
      <selection activeCell="E20" sqref="E20"/>
    </sheetView>
  </sheetViews>
  <sheetFormatPr defaultRowHeight="14.25"/>
  <cols>
    <col min="1" max="1" width="107.42578125" style="11" customWidth="1"/>
    <col min="2" max="16384" width="9.140625" style="11"/>
  </cols>
  <sheetData>
    <row r="1" spans="1:1" s="23" customFormat="1" ht="33" customHeight="1">
      <c r="A1" s="425"/>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19" t="s">
        <v>806</v>
      </c>
    </row>
    <row r="18" spans="1:1">
      <c r="A18" s="720"/>
    </row>
    <row r="19" spans="1:1">
      <c r="A19" s="720"/>
    </row>
    <row r="20" spans="1:1">
      <c r="A20" s="720"/>
    </row>
    <row r="21" spans="1:1">
      <c r="A21" s="720"/>
    </row>
    <row r="22" spans="1:1">
      <c r="A22" s="720"/>
    </row>
    <row r="23" spans="1:1">
      <c r="A23" s="720"/>
    </row>
    <row r="24" spans="1:1">
      <c r="A24" s="720"/>
    </row>
    <row r="25" spans="1:1">
      <c r="A25" s="720"/>
    </row>
    <row r="26" spans="1:1">
      <c r="A26" s="720"/>
    </row>
    <row r="27" spans="1:1">
      <c r="A27" s="720"/>
    </row>
    <row r="28" spans="1:1">
      <c r="A28" s="720"/>
    </row>
    <row r="29" spans="1:1">
      <c r="A29" s="13"/>
    </row>
    <row r="30" spans="1:1" s="23" customFormat="1">
      <c r="A30" s="13"/>
    </row>
    <row r="31" spans="1:1">
      <c r="A31" s="13"/>
    </row>
    <row r="32" spans="1:1">
      <c r="A32" s="12"/>
    </row>
    <row r="33" spans="1:1">
      <c r="A33" s="24"/>
    </row>
    <row r="34" spans="1:1" ht="29.25" customHeight="1">
      <c r="A34" s="426"/>
    </row>
    <row r="35" spans="1:1" ht="16.5" customHeight="1">
      <c r="A35" s="427"/>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
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U260"/>
  <sheetViews>
    <sheetView view="pageBreakPreview" topLeftCell="A238" zoomScaleNormal="100" zoomScaleSheetLayoutView="100" workbookViewId="0">
      <selection activeCell="G243" sqref="G243"/>
    </sheetView>
  </sheetViews>
  <sheetFormatPr defaultRowHeight="12.75"/>
  <cols>
    <col min="1" max="1" width="17" style="416" customWidth="1"/>
    <col min="2" max="2" width="47.5703125" style="416" customWidth="1"/>
    <col min="3" max="3" width="11" style="416" customWidth="1"/>
    <col min="4" max="4" width="8.5703125" style="416" customWidth="1"/>
    <col min="5" max="5" width="11.140625" style="416" customWidth="1"/>
    <col min="6" max="6" width="11.7109375" style="533" customWidth="1"/>
    <col min="7" max="7" width="13.5703125" style="533" customWidth="1"/>
    <col min="8" max="8" width="11.42578125" style="533" customWidth="1"/>
    <col min="9" max="9" width="13.140625" style="533" customWidth="1"/>
    <col min="10" max="10" width="9.140625" style="533"/>
    <col min="11" max="11" width="10.140625" style="533" bestFit="1" customWidth="1"/>
    <col min="12" max="255" width="9.140625" style="533"/>
    <col min="256" max="257" width="7.7109375" style="533" customWidth="1"/>
    <col min="258" max="258" width="48.7109375" style="533" customWidth="1"/>
    <col min="259" max="259" width="15.42578125" style="533" customWidth="1"/>
    <col min="260" max="260" width="11.28515625" style="533" customWidth="1"/>
    <col min="261" max="261" width="12.7109375" style="533" customWidth="1"/>
    <col min="262" max="262" width="12.140625" style="533" customWidth="1"/>
    <col min="263" max="263" width="14.5703125" style="533" customWidth="1"/>
    <col min="264" max="264" width="11.42578125" style="533" customWidth="1"/>
    <col min="265" max="265" width="11.5703125" style="533" customWidth="1"/>
    <col min="266" max="266" width="9.140625" style="533"/>
    <col min="267" max="267" width="10.140625" style="533" bestFit="1" customWidth="1"/>
    <col min="268" max="511" width="9.140625" style="533"/>
    <col min="512" max="513" width="7.7109375" style="533" customWidth="1"/>
    <col min="514" max="514" width="48.7109375" style="533" customWidth="1"/>
    <col min="515" max="515" width="15.42578125" style="533" customWidth="1"/>
    <col min="516" max="516" width="11.28515625" style="533" customWidth="1"/>
    <col min="517" max="517" width="12.7109375" style="533" customWidth="1"/>
    <col min="518" max="518" width="12.140625" style="533" customWidth="1"/>
    <col min="519" max="519" width="14.5703125" style="533" customWidth="1"/>
    <col min="520" max="520" width="11.42578125" style="533" customWidth="1"/>
    <col min="521" max="521" width="11.5703125" style="533" customWidth="1"/>
    <col min="522" max="522" width="9.140625" style="533"/>
    <col min="523" max="523" width="10.140625" style="533" bestFit="1" customWidth="1"/>
    <col min="524" max="767" width="9.140625" style="533"/>
    <col min="768" max="769" width="7.7109375" style="533" customWidth="1"/>
    <col min="770" max="770" width="48.7109375" style="533" customWidth="1"/>
    <col min="771" max="771" width="15.42578125" style="533" customWidth="1"/>
    <col min="772" max="772" width="11.28515625" style="533" customWidth="1"/>
    <col min="773" max="773" width="12.7109375" style="533" customWidth="1"/>
    <col min="774" max="774" width="12.140625" style="533" customWidth="1"/>
    <col min="775" max="775" width="14.5703125" style="533" customWidth="1"/>
    <col min="776" max="776" width="11.42578125" style="533" customWidth="1"/>
    <col min="777" max="777" width="11.5703125" style="533" customWidth="1"/>
    <col min="778" max="778" width="9.140625" style="533"/>
    <col min="779" max="779" width="10.140625" style="533" bestFit="1" customWidth="1"/>
    <col min="780" max="1023" width="9.140625" style="533"/>
    <col min="1024" max="1025" width="7.7109375" style="533" customWidth="1"/>
    <col min="1026" max="1026" width="48.7109375" style="533" customWidth="1"/>
    <col min="1027" max="1027" width="15.42578125" style="533" customWidth="1"/>
    <col min="1028" max="1028" width="11.28515625" style="533" customWidth="1"/>
    <col min="1029" max="1029" width="12.7109375" style="533" customWidth="1"/>
    <col min="1030" max="1030" width="12.140625" style="533" customWidth="1"/>
    <col min="1031" max="1031" width="14.5703125" style="533" customWidth="1"/>
    <col min="1032" max="1032" width="11.42578125" style="533" customWidth="1"/>
    <col min="1033" max="1033" width="11.5703125" style="533" customWidth="1"/>
    <col min="1034" max="1034" width="9.140625" style="533"/>
    <col min="1035" max="1035" width="10.140625" style="533" bestFit="1" customWidth="1"/>
    <col min="1036" max="1279" width="9.140625" style="533"/>
    <col min="1280" max="1281" width="7.7109375" style="533" customWidth="1"/>
    <col min="1282" max="1282" width="48.7109375" style="533" customWidth="1"/>
    <col min="1283" max="1283" width="15.42578125" style="533" customWidth="1"/>
    <col min="1284" max="1284" width="11.28515625" style="533" customWidth="1"/>
    <col min="1285" max="1285" width="12.7109375" style="533" customWidth="1"/>
    <col min="1286" max="1286" width="12.140625" style="533" customWidth="1"/>
    <col min="1287" max="1287" width="14.5703125" style="533" customWidth="1"/>
    <col min="1288" max="1288" width="11.42578125" style="533" customWidth="1"/>
    <col min="1289" max="1289" width="11.5703125" style="533" customWidth="1"/>
    <col min="1290" max="1290" width="9.140625" style="533"/>
    <col min="1291" max="1291" width="10.140625" style="533" bestFit="1" customWidth="1"/>
    <col min="1292" max="1535" width="9.140625" style="533"/>
    <col min="1536" max="1537" width="7.7109375" style="533" customWidth="1"/>
    <col min="1538" max="1538" width="48.7109375" style="533" customWidth="1"/>
    <col min="1539" max="1539" width="15.42578125" style="533" customWidth="1"/>
    <col min="1540" max="1540" width="11.28515625" style="533" customWidth="1"/>
    <col min="1541" max="1541" width="12.7109375" style="533" customWidth="1"/>
    <col min="1542" max="1542" width="12.140625" style="533" customWidth="1"/>
    <col min="1543" max="1543" width="14.5703125" style="533" customWidth="1"/>
    <col min="1544" max="1544" width="11.42578125" style="533" customWidth="1"/>
    <col min="1545" max="1545" width="11.5703125" style="533" customWidth="1"/>
    <col min="1546" max="1546" width="9.140625" style="533"/>
    <col min="1547" max="1547" width="10.140625" style="533" bestFit="1" customWidth="1"/>
    <col min="1548" max="1791" width="9.140625" style="533"/>
    <col min="1792" max="1793" width="7.7109375" style="533" customWidth="1"/>
    <col min="1794" max="1794" width="48.7109375" style="533" customWidth="1"/>
    <col min="1795" max="1795" width="15.42578125" style="533" customWidth="1"/>
    <col min="1796" max="1796" width="11.28515625" style="533" customWidth="1"/>
    <col min="1797" max="1797" width="12.7109375" style="533" customWidth="1"/>
    <col min="1798" max="1798" width="12.140625" style="533" customWidth="1"/>
    <col min="1799" max="1799" width="14.5703125" style="533" customWidth="1"/>
    <col min="1800" max="1800" width="11.42578125" style="533" customWidth="1"/>
    <col min="1801" max="1801" width="11.5703125" style="533" customWidth="1"/>
    <col min="1802" max="1802" width="9.140625" style="533"/>
    <col min="1803" max="1803" width="10.140625" style="533" bestFit="1" customWidth="1"/>
    <col min="1804" max="2047" width="9.140625" style="533"/>
    <col min="2048" max="2049" width="7.7109375" style="533" customWidth="1"/>
    <col min="2050" max="2050" width="48.7109375" style="533" customWidth="1"/>
    <col min="2051" max="2051" width="15.42578125" style="533" customWidth="1"/>
    <col min="2052" max="2052" width="11.28515625" style="533" customWidth="1"/>
    <col min="2053" max="2053" width="12.7109375" style="533" customWidth="1"/>
    <col min="2054" max="2054" width="12.140625" style="533" customWidth="1"/>
    <col min="2055" max="2055" width="14.5703125" style="533" customWidth="1"/>
    <col min="2056" max="2056" width="11.42578125" style="533" customWidth="1"/>
    <col min="2057" max="2057" width="11.5703125" style="533" customWidth="1"/>
    <col min="2058" max="2058" width="9.140625" style="533"/>
    <col min="2059" max="2059" width="10.140625" style="533" bestFit="1" customWidth="1"/>
    <col min="2060" max="2303" width="9.140625" style="533"/>
    <col min="2304" max="2305" width="7.7109375" style="533" customWidth="1"/>
    <col min="2306" max="2306" width="48.7109375" style="533" customWidth="1"/>
    <col min="2307" max="2307" width="15.42578125" style="533" customWidth="1"/>
    <col min="2308" max="2308" width="11.28515625" style="533" customWidth="1"/>
    <col min="2309" max="2309" width="12.7109375" style="533" customWidth="1"/>
    <col min="2310" max="2310" width="12.140625" style="533" customWidth="1"/>
    <col min="2311" max="2311" width="14.5703125" style="533" customWidth="1"/>
    <col min="2312" max="2312" width="11.42578125" style="533" customWidth="1"/>
    <col min="2313" max="2313" width="11.5703125" style="533" customWidth="1"/>
    <col min="2314" max="2314" width="9.140625" style="533"/>
    <col min="2315" max="2315" width="10.140625" style="533" bestFit="1" customWidth="1"/>
    <col min="2316" max="2559" width="9.140625" style="533"/>
    <col min="2560" max="2561" width="7.7109375" style="533" customWidth="1"/>
    <col min="2562" max="2562" width="48.7109375" style="533" customWidth="1"/>
    <col min="2563" max="2563" width="15.42578125" style="533" customWidth="1"/>
    <col min="2564" max="2564" width="11.28515625" style="533" customWidth="1"/>
    <col min="2565" max="2565" width="12.7109375" style="533" customWidth="1"/>
    <col min="2566" max="2566" width="12.140625" style="533" customWidth="1"/>
    <col min="2567" max="2567" width="14.5703125" style="533" customWidth="1"/>
    <col min="2568" max="2568" width="11.42578125" style="533" customWidth="1"/>
    <col min="2569" max="2569" width="11.5703125" style="533" customWidth="1"/>
    <col min="2570" max="2570" width="9.140625" style="533"/>
    <col min="2571" max="2571" width="10.140625" style="533" bestFit="1" customWidth="1"/>
    <col min="2572" max="2815" width="9.140625" style="533"/>
    <col min="2816" max="2817" width="7.7109375" style="533" customWidth="1"/>
    <col min="2818" max="2818" width="48.7109375" style="533" customWidth="1"/>
    <col min="2819" max="2819" width="15.42578125" style="533" customWidth="1"/>
    <col min="2820" max="2820" width="11.28515625" style="533" customWidth="1"/>
    <col min="2821" max="2821" width="12.7109375" style="533" customWidth="1"/>
    <col min="2822" max="2822" width="12.140625" style="533" customWidth="1"/>
    <col min="2823" max="2823" width="14.5703125" style="533" customWidth="1"/>
    <col min="2824" max="2824" width="11.42578125" style="533" customWidth="1"/>
    <col min="2825" max="2825" width="11.5703125" style="533" customWidth="1"/>
    <col min="2826" max="2826" width="9.140625" style="533"/>
    <col min="2827" max="2827" width="10.140625" style="533" bestFit="1" customWidth="1"/>
    <col min="2828" max="3071" width="9.140625" style="533"/>
    <col min="3072" max="3073" width="7.7109375" style="533" customWidth="1"/>
    <col min="3074" max="3074" width="48.7109375" style="533" customWidth="1"/>
    <col min="3075" max="3075" width="15.42578125" style="533" customWidth="1"/>
    <col min="3076" max="3076" width="11.28515625" style="533" customWidth="1"/>
    <col min="3077" max="3077" width="12.7109375" style="533" customWidth="1"/>
    <col min="3078" max="3078" width="12.140625" style="533" customWidth="1"/>
    <col min="3079" max="3079" width="14.5703125" style="533" customWidth="1"/>
    <col min="3080" max="3080" width="11.42578125" style="533" customWidth="1"/>
    <col min="3081" max="3081" width="11.5703125" style="533" customWidth="1"/>
    <col min="3082" max="3082" width="9.140625" style="533"/>
    <col min="3083" max="3083" width="10.140625" style="533" bestFit="1" customWidth="1"/>
    <col min="3084" max="3327" width="9.140625" style="533"/>
    <col min="3328" max="3329" width="7.7109375" style="533" customWidth="1"/>
    <col min="3330" max="3330" width="48.7109375" style="533" customWidth="1"/>
    <col min="3331" max="3331" width="15.42578125" style="533" customWidth="1"/>
    <col min="3332" max="3332" width="11.28515625" style="533" customWidth="1"/>
    <col min="3333" max="3333" width="12.7109375" style="533" customWidth="1"/>
    <col min="3334" max="3334" width="12.140625" style="533" customWidth="1"/>
    <col min="3335" max="3335" width="14.5703125" style="533" customWidth="1"/>
    <col min="3336" max="3336" width="11.42578125" style="533" customWidth="1"/>
    <col min="3337" max="3337" width="11.5703125" style="533" customWidth="1"/>
    <col min="3338" max="3338" width="9.140625" style="533"/>
    <col min="3339" max="3339" width="10.140625" style="533" bestFit="1" customWidth="1"/>
    <col min="3340" max="3583" width="9.140625" style="533"/>
    <col min="3584" max="3585" width="7.7109375" style="533" customWidth="1"/>
    <col min="3586" max="3586" width="48.7109375" style="533" customWidth="1"/>
    <col min="3587" max="3587" width="15.42578125" style="533" customWidth="1"/>
    <col min="3588" max="3588" width="11.28515625" style="533" customWidth="1"/>
    <col min="3589" max="3589" width="12.7109375" style="533" customWidth="1"/>
    <col min="3590" max="3590" width="12.140625" style="533" customWidth="1"/>
    <col min="3591" max="3591" width="14.5703125" style="533" customWidth="1"/>
    <col min="3592" max="3592" width="11.42578125" style="533" customWidth="1"/>
    <col min="3593" max="3593" width="11.5703125" style="533" customWidth="1"/>
    <col min="3594" max="3594" width="9.140625" style="533"/>
    <col min="3595" max="3595" width="10.140625" style="533" bestFit="1" customWidth="1"/>
    <col min="3596" max="3839" width="9.140625" style="533"/>
    <col min="3840" max="3841" width="7.7109375" style="533" customWidth="1"/>
    <col min="3842" max="3842" width="48.7109375" style="533" customWidth="1"/>
    <col min="3843" max="3843" width="15.42578125" style="533" customWidth="1"/>
    <col min="3844" max="3844" width="11.28515625" style="533" customWidth="1"/>
    <col min="3845" max="3845" width="12.7109375" style="533" customWidth="1"/>
    <col min="3846" max="3846" width="12.140625" style="533" customWidth="1"/>
    <col min="3847" max="3847" width="14.5703125" style="533" customWidth="1"/>
    <col min="3848" max="3848" width="11.42578125" style="533" customWidth="1"/>
    <col min="3849" max="3849" width="11.5703125" style="533" customWidth="1"/>
    <col min="3850" max="3850" width="9.140625" style="533"/>
    <col min="3851" max="3851" width="10.140625" style="533" bestFit="1" customWidth="1"/>
    <col min="3852" max="4095" width="9.140625" style="533"/>
    <col min="4096" max="4097" width="7.7109375" style="533" customWidth="1"/>
    <col min="4098" max="4098" width="48.7109375" style="533" customWidth="1"/>
    <col min="4099" max="4099" width="15.42578125" style="533" customWidth="1"/>
    <col min="4100" max="4100" width="11.28515625" style="533" customWidth="1"/>
    <col min="4101" max="4101" width="12.7109375" style="533" customWidth="1"/>
    <col min="4102" max="4102" width="12.140625" style="533" customWidth="1"/>
    <col min="4103" max="4103" width="14.5703125" style="533" customWidth="1"/>
    <col min="4104" max="4104" width="11.42578125" style="533" customWidth="1"/>
    <col min="4105" max="4105" width="11.5703125" style="533" customWidth="1"/>
    <col min="4106" max="4106" width="9.140625" style="533"/>
    <col min="4107" max="4107" width="10.140625" style="533" bestFit="1" customWidth="1"/>
    <col min="4108" max="4351" width="9.140625" style="533"/>
    <col min="4352" max="4353" width="7.7109375" style="533" customWidth="1"/>
    <col min="4354" max="4354" width="48.7109375" style="533" customWidth="1"/>
    <col min="4355" max="4355" width="15.42578125" style="533" customWidth="1"/>
    <col min="4356" max="4356" width="11.28515625" style="533" customWidth="1"/>
    <col min="4357" max="4357" width="12.7109375" style="533" customWidth="1"/>
    <col min="4358" max="4358" width="12.140625" style="533" customWidth="1"/>
    <col min="4359" max="4359" width="14.5703125" style="533" customWidth="1"/>
    <col min="4360" max="4360" width="11.42578125" style="533" customWidth="1"/>
    <col min="4361" max="4361" width="11.5703125" style="533" customWidth="1"/>
    <col min="4362" max="4362" width="9.140625" style="533"/>
    <col min="4363" max="4363" width="10.140625" style="533" bestFit="1" customWidth="1"/>
    <col min="4364" max="4607" width="9.140625" style="533"/>
    <col min="4608" max="4609" width="7.7109375" style="533" customWidth="1"/>
    <col min="4610" max="4610" width="48.7109375" style="533" customWidth="1"/>
    <col min="4611" max="4611" width="15.42578125" style="533" customWidth="1"/>
    <col min="4612" max="4612" width="11.28515625" style="533" customWidth="1"/>
    <col min="4613" max="4613" width="12.7109375" style="533" customWidth="1"/>
    <col min="4614" max="4614" width="12.140625" style="533" customWidth="1"/>
    <col min="4615" max="4615" width="14.5703125" style="533" customWidth="1"/>
    <col min="4616" max="4616" width="11.42578125" style="533" customWidth="1"/>
    <col min="4617" max="4617" width="11.5703125" style="533" customWidth="1"/>
    <col min="4618" max="4618" width="9.140625" style="533"/>
    <col min="4619" max="4619" width="10.140625" style="533" bestFit="1" customWidth="1"/>
    <col min="4620" max="4863" width="9.140625" style="533"/>
    <col min="4864" max="4865" width="7.7109375" style="533" customWidth="1"/>
    <col min="4866" max="4866" width="48.7109375" style="533" customWidth="1"/>
    <col min="4867" max="4867" width="15.42578125" style="533" customWidth="1"/>
    <col min="4868" max="4868" width="11.28515625" style="533" customWidth="1"/>
    <col min="4869" max="4869" width="12.7109375" style="533" customWidth="1"/>
    <col min="4870" max="4870" width="12.140625" style="533" customWidth="1"/>
    <col min="4871" max="4871" width="14.5703125" style="533" customWidth="1"/>
    <col min="4872" max="4872" width="11.42578125" style="533" customWidth="1"/>
    <col min="4873" max="4873" width="11.5703125" style="533" customWidth="1"/>
    <col min="4874" max="4874" width="9.140625" style="533"/>
    <col min="4875" max="4875" width="10.140625" style="533" bestFit="1" customWidth="1"/>
    <col min="4876" max="5119" width="9.140625" style="533"/>
    <col min="5120" max="5121" width="7.7109375" style="533" customWidth="1"/>
    <col min="5122" max="5122" width="48.7109375" style="533" customWidth="1"/>
    <col min="5123" max="5123" width="15.42578125" style="533" customWidth="1"/>
    <col min="5124" max="5124" width="11.28515625" style="533" customWidth="1"/>
    <col min="5125" max="5125" width="12.7109375" style="533" customWidth="1"/>
    <col min="5126" max="5126" width="12.140625" style="533" customWidth="1"/>
    <col min="5127" max="5127" width="14.5703125" style="533" customWidth="1"/>
    <col min="5128" max="5128" width="11.42578125" style="533" customWidth="1"/>
    <col min="5129" max="5129" width="11.5703125" style="533" customWidth="1"/>
    <col min="5130" max="5130" width="9.140625" style="533"/>
    <col min="5131" max="5131" width="10.140625" style="533" bestFit="1" customWidth="1"/>
    <col min="5132" max="5375" width="9.140625" style="533"/>
    <col min="5376" max="5377" width="7.7109375" style="533" customWidth="1"/>
    <col min="5378" max="5378" width="48.7109375" style="533" customWidth="1"/>
    <col min="5379" max="5379" width="15.42578125" style="533" customWidth="1"/>
    <col min="5380" max="5380" width="11.28515625" style="533" customWidth="1"/>
    <col min="5381" max="5381" width="12.7109375" style="533" customWidth="1"/>
    <col min="5382" max="5382" width="12.140625" style="533" customWidth="1"/>
    <col min="5383" max="5383" width="14.5703125" style="533" customWidth="1"/>
    <col min="5384" max="5384" width="11.42578125" style="533" customWidth="1"/>
    <col min="5385" max="5385" width="11.5703125" style="533" customWidth="1"/>
    <col min="5386" max="5386" width="9.140625" style="533"/>
    <col min="5387" max="5387" width="10.140625" style="533" bestFit="1" customWidth="1"/>
    <col min="5388" max="5631" width="9.140625" style="533"/>
    <col min="5632" max="5633" width="7.7109375" style="533" customWidth="1"/>
    <col min="5634" max="5634" width="48.7109375" style="533" customWidth="1"/>
    <col min="5635" max="5635" width="15.42578125" style="533" customWidth="1"/>
    <col min="5636" max="5636" width="11.28515625" style="533" customWidth="1"/>
    <col min="5637" max="5637" width="12.7109375" style="533" customWidth="1"/>
    <col min="5638" max="5638" width="12.140625" style="533" customWidth="1"/>
    <col min="5639" max="5639" width="14.5703125" style="533" customWidth="1"/>
    <col min="5640" max="5640" width="11.42578125" style="533" customWidth="1"/>
    <col min="5641" max="5641" width="11.5703125" style="533" customWidth="1"/>
    <col min="5642" max="5642" width="9.140625" style="533"/>
    <col min="5643" max="5643" width="10.140625" style="533" bestFit="1" customWidth="1"/>
    <col min="5644" max="5887" width="9.140625" style="533"/>
    <col min="5888" max="5889" width="7.7109375" style="533" customWidth="1"/>
    <col min="5890" max="5890" width="48.7109375" style="533" customWidth="1"/>
    <col min="5891" max="5891" width="15.42578125" style="533" customWidth="1"/>
    <col min="5892" max="5892" width="11.28515625" style="533" customWidth="1"/>
    <col min="5893" max="5893" width="12.7109375" style="533" customWidth="1"/>
    <col min="5894" max="5894" width="12.140625" style="533" customWidth="1"/>
    <col min="5895" max="5895" width="14.5703125" style="533" customWidth="1"/>
    <col min="5896" max="5896" width="11.42578125" style="533" customWidth="1"/>
    <col min="5897" max="5897" width="11.5703125" style="533" customWidth="1"/>
    <col min="5898" max="5898" width="9.140625" style="533"/>
    <col min="5899" max="5899" width="10.140625" style="533" bestFit="1" customWidth="1"/>
    <col min="5900" max="6143" width="9.140625" style="533"/>
    <col min="6144" max="6145" width="7.7109375" style="533" customWidth="1"/>
    <col min="6146" max="6146" width="48.7109375" style="533" customWidth="1"/>
    <col min="6147" max="6147" width="15.42578125" style="533" customWidth="1"/>
    <col min="6148" max="6148" width="11.28515625" style="533" customWidth="1"/>
    <col min="6149" max="6149" width="12.7109375" style="533" customWidth="1"/>
    <col min="6150" max="6150" width="12.140625" style="533" customWidth="1"/>
    <col min="6151" max="6151" width="14.5703125" style="533" customWidth="1"/>
    <col min="6152" max="6152" width="11.42578125" style="533" customWidth="1"/>
    <col min="6153" max="6153" width="11.5703125" style="533" customWidth="1"/>
    <col min="6154" max="6154" width="9.140625" style="533"/>
    <col min="6155" max="6155" width="10.140625" style="533" bestFit="1" customWidth="1"/>
    <col min="6156" max="6399" width="9.140625" style="533"/>
    <col min="6400" max="6401" width="7.7109375" style="533" customWidth="1"/>
    <col min="6402" max="6402" width="48.7109375" style="533" customWidth="1"/>
    <col min="6403" max="6403" width="15.42578125" style="533" customWidth="1"/>
    <col min="6404" max="6404" width="11.28515625" style="533" customWidth="1"/>
    <col min="6405" max="6405" width="12.7109375" style="533" customWidth="1"/>
    <col min="6406" max="6406" width="12.140625" style="533" customWidth="1"/>
    <col min="6407" max="6407" width="14.5703125" style="533" customWidth="1"/>
    <col min="6408" max="6408" width="11.42578125" style="533" customWidth="1"/>
    <col min="6409" max="6409" width="11.5703125" style="533" customWidth="1"/>
    <col min="6410" max="6410" width="9.140625" style="533"/>
    <col min="6411" max="6411" width="10.140625" style="533" bestFit="1" customWidth="1"/>
    <col min="6412" max="6655" width="9.140625" style="533"/>
    <col min="6656" max="6657" width="7.7109375" style="533" customWidth="1"/>
    <col min="6658" max="6658" width="48.7109375" style="533" customWidth="1"/>
    <col min="6659" max="6659" width="15.42578125" style="533" customWidth="1"/>
    <col min="6660" max="6660" width="11.28515625" style="533" customWidth="1"/>
    <col min="6661" max="6661" width="12.7109375" style="533" customWidth="1"/>
    <col min="6662" max="6662" width="12.140625" style="533" customWidth="1"/>
    <col min="6663" max="6663" width="14.5703125" style="533" customWidth="1"/>
    <col min="6664" max="6664" width="11.42578125" style="533" customWidth="1"/>
    <col min="6665" max="6665" width="11.5703125" style="533" customWidth="1"/>
    <col min="6666" max="6666" width="9.140625" style="533"/>
    <col min="6667" max="6667" width="10.140625" style="533" bestFit="1" customWidth="1"/>
    <col min="6668" max="6911" width="9.140625" style="533"/>
    <col min="6912" max="6913" width="7.7109375" style="533" customWidth="1"/>
    <col min="6914" max="6914" width="48.7109375" style="533" customWidth="1"/>
    <col min="6915" max="6915" width="15.42578125" style="533" customWidth="1"/>
    <col min="6916" max="6916" width="11.28515625" style="533" customWidth="1"/>
    <col min="6917" max="6917" width="12.7109375" style="533" customWidth="1"/>
    <col min="6918" max="6918" width="12.140625" style="533" customWidth="1"/>
    <col min="6919" max="6919" width="14.5703125" style="533" customWidth="1"/>
    <col min="6920" max="6920" width="11.42578125" style="533" customWidth="1"/>
    <col min="6921" max="6921" width="11.5703125" style="533" customWidth="1"/>
    <col min="6922" max="6922" width="9.140625" style="533"/>
    <col min="6923" max="6923" width="10.140625" style="533" bestFit="1" customWidth="1"/>
    <col min="6924" max="7167" width="9.140625" style="533"/>
    <col min="7168" max="7169" width="7.7109375" style="533" customWidth="1"/>
    <col min="7170" max="7170" width="48.7109375" style="533" customWidth="1"/>
    <col min="7171" max="7171" width="15.42578125" style="533" customWidth="1"/>
    <col min="7172" max="7172" width="11.28515625" style="533" customWidth="1"/>
    <col min="7173" max="7173" width="12.7109375" style="533" customWidth="1"/>
    <col min="7174" max="7174" width="12.140625" style="533" customWidth="1"/>
    <col min="7175" max="7175" width="14.5703125" style="533" customWidth="1"/>
    <col min="7176" max="7176" width="11.42578125" style="533" customWidth="1"/>
    <col min="7177" max="7177" width="11.5703125" style="533" customWidth="1"/>
    <col min="7178" max="7178" width="9.140625" style="533"/>
    <col min="7179" max="7179" width="10.140625" style="533" bestFit="1" customWidth="1"/>
    <col min="7180" max="7423" width="9.140625" style="533"/>
    <col min="7424" max="7425" width="7.7109375" style="533" customWidth="1"/>
    <col min="7426" max="7426" width="48.7109375" style="533" customWidth="1"/>
    <col min="7427" max="7427" width="15.42578125" style="533" customWidth="1"/>
    <col min="7428" max="7428" width="11.28515625" style="533" customWidth="1"/>
    <col min="7429" max="7429" width="12.7109375" style="533" customWidth="1"/>
    <col min="7430" max="7430" width="12.140625" style="533" customWidth="1"/>
    <col min="7431" max="7431" width="14.5703125" style="533" customWidth="1"/>
    <col min="7432" max="7432" width="11.42578125" style="533" customWidth="1"/>
    <col min="7433" max="7433" width="11.5703125" style="533" customWidth="1"/>
    <col min="7434" max="7434" width="9.140625" style="533"/>
    <col min="7435" max="7435" width="10.140625" style="533" bestFit="1" customWidth="1"/>
    <col min="7436" max="7679" width="9.140625" style="533"/>
    <col min="7680" max="7681" width="7.7109375" style="533" customWidth="1"/>
    <col min="7682" max="7682" width="48.7109375" style="533" customWidth="1"/>
    <col min="7683" max="7683" width="15.42578125" style="533" customWidth="1"/>
    <col min="7684" max="7684" width="11.28515625" style="533" customWidth="1"/>
    <col min="7685" max="7685" width="12.7109375" style="533" customWidth="1"/>
    <col min="7686" max="7686" width="12.140625" style="533" customWidth="1"/>
    <col min="7687" max="7687" width="14.5703125" style="533" customWidth="1"/>
    <col min="7688" max="7688" width="11.42578125" style="533" customWidth="1"/>
    <col min="7689" max="7689" width="11.5703125" style="533" customWidth="1"/>
    <col min="7690" max="7690" width="9.140625" style="533"/>
    <col min="7691" max="7691" width="10.140625" style="533" bestFit="1" customWidth="1"/>
    <col min="7692" max="7935" width="9.140625" style="533"/>
    <col min="7936" max="7937" width="7.7109375" style="533" customWidth="1"/>
    <col min="7938" max="7938" width="48.7109375" style="533" customWidth="1"/>
    <col min="7939" max="7939" width="15.42578125" style="533" customWidth="1"/>
    <col min="7940" max="7940" width="11.28515625" style="533" customWidth="1"/>
    <col min="7941" max="7941" width="12.7109375" style="533" customWidth="1"/>
    <col min="7942" max="7942" width="12.140625" style="533" customWidth="1"/>
    <col min="7943" max="7943" width="14.5703125" style="533" customWidth="1"/>
    <col min="7944" max="7944" width="11.42578125" style="533" customWidth="1"/>
    <col min="7945" max="7945" width="11.5703125" style="533" customWidth="1"/>
    <col min="7946" max="7946" width="9.140625" style="533"/>
    <col min="7947" max="7947" width="10.140625" style="533" bestFit="1" customWidth="1"/>
    <col min="7948" max="8191" width="9.140625" style="533"/>
    <col min="8192" max="8193" width="7.7109375" style="533" customWidth="1"/>
    <col min="8194" max="8194" width="48.7109375" style="533" customWidth="1"/>
    <col min="8195" max="8195" width="15.42578125" style="533" customWidth="1"/>
    <col min="8196" max="8196" width="11.28515625" style="533" customWidth="1"/>
    <col min="8197" max="8197" width="12.7109375" style="533" customWidth="1"/>
    <col min="8198" max="8198" width="12.140625" style="533" customWidth="1"/>
    <col min="8199" max="8199" width="14.5703125" style="533" customWidth="1"/>
    <col min="8200" max="8200" width="11.42578125" style="533" customWidth="1"/>
    <col min="8201" max="8201" width="11.5703125" style="533" customWidth="1"/>
    <col min="8202" max="8202" width="9.140625" style="533"/>
    <col min="8203" max="8203" width="10.140625" style="533" bestFit="1" customWidth="1"/>
    <col min="8204" max="8447" width="9.140625" style="533"/>
    <col min="8448" max="8449" width="7.7109375" style="533" customWidth="1"/>
    <col min="8450" max="8450" width="48.7109375" style="533" customWidth="1"/>
    <col min="8451" max="8451" width="15.42578125" style="533" customWidth="1"/>
    <col min="8452" max="8452" width="11.28515625" style="533" customWidth="1"/>
    <col min="8453" max="8453" width="12.7109375" style="533" customWidth="1"/>
    <col min="8454" max="8454" width="12.140625" style="533" customWidth="1"/>
    <col min="8455" max="8455" width="14.5703125" style="533" customWidth="1"/>
    <col min="8456" max="8456" width="11.42578125" style="533" customWidth="1"/>
    <col min="8457" max="8457" width="11.5703125" style="533" customWidth="1"/>
    <col min="8458" max="8458" width="9.140625" style="533"/>
    <col min="8459" max="8459" width="10.140625" style="533" bestFit="1" customWidth="1"/>
    <col min="8460" max="8703" width="9.140625" style="533"/>
    <col min="8704" max="8705" width="7.7109375" style="533" customWidth="1"/>
    <col min="8706" max="8706" width="48.7109375" style="533" customWidth="1"/>
    <col min="8707" max="8707" width="15.42578125" style="533" customWidth="1"/>
    <col min="8708" max="8708" width="11.28515625" style="533" customWidth="1"/>
    <col min="8709" max="8709" width="12.7109375" style="533" customWidth="1"/>
    <col min="8710" max="8710" width="12.140625" style="533" customWidth="1"/>
    <col min="8711" max="8711" width="14.5703125" style="533" customWidth="1"/>
    <col min="8712" max="8712" width="11.42578125" style="533" customWidth="1"/>
    <col min="8713" max="8713" width="11.5703125" style="533" customWidth="1"/>
    <col min="8714" max="8714" width="9.140625" style="533"/>
    <col min="8715" max="8715" width="10.140625" style="533" bestFit="1" customWidth="1"/>
    <col min="8716" max="8959" width="9.140625" style="533"/>
    <col min="8960" max="8961" width="7.7109375" style="533" customWidth="1"/>
    <col min="8962" max="8962" width="48.7109375" style="533" customWidth="1"/>
    <col min="8963" max="8963" width="15.42578125" style="533" customWidth="1"/>
    <col min="8964" max="8964" width="11.28515625" style="533" customWidth="1"/>
    <col min="8965" max="8965" width="12.7109375" style="533" customWidth="1"/>
    <col min="8966" max="8966" width="12.140625" style="533" customWidth="1"/>
    <col min="8967" max="8967" width="14.5703125" style="533" customWidth="1"/>
    <col min="8968" max="8968" width="11.42578125" style="533" customWidth="1"/>
    <col min="8969" max="8969" width="11.5703125" style="533" customWidth="1"/>
    <col min="8970" max="8970" width="9.140625" style="533"/>
    <col min="8971" max="8971" width="10.140625" style="533" bestFit="1" customWidth="1"/>
    <col min="8972" max="9215" width="9.140625" style="533"/>
    <col min="9216" max="9217" width="7.7109375" style="533" customWidth="1"/>
    <col min="9218" max="9218" width="48.7109375" style="533" customWidth="1"/>
    <col min="9219" max="9219" width="15.42578125" style="533" customWidth="1"/>
    <col min="9220" max="9220" width="11.28515625" style="533" customWidth="1"/>
    <col min="9221" max="9221" width="12.7109375" style="533" customWidth="1"/>
    <col min="9222" max="9222" width="12.140625" style="533" customWidth="1"/>
    <col min="9223" max="9223" width="14.5703125" style="533" customWidth="1"/>
    <col min="9224" max="9224" width="11.42578125" style="533" customWidth="1"/>
    <col min="9225" max="9225" width="11.5703125" style="533" customWidth="1"/>
    <col min="9226" max="9226" width="9.140625" style="533"/>
    <col min="9227" max="9227" width="10.140625" style="533" bestFit="1" customWidth="1"/>
    <col min="9228" max="9471" width="9.140625" style="533"/>
    <col min="9472" max="9473" width="7.7109375" style="533" customWidth="1"/>
    <col min="9474" max="9474" width="48.7109375" style="533" customWidth="1"/>
    <col min="9475" max="9475" width="15.42578125" style="533" customWidth="1"/>
    <col min="9476" max="9476" width="11.28515625" style="533" customWidth="1"/>
    <col min="9477" max="9477" width="12.7109375" style="533" customWidth="1"/>
    <col min="9478" max="9478" width="12.140625" style="533" customWidth="1"/>
    <col min="9479" max="9479" width="14.5703125" style="533" customWidth="1"/>
    <col min="9480" max="9480" width="11.42578125" style="533" customWidth="1"/>
    <col min="9481" max="9481" width="11.5703125" style="533" customWidth="1"/>
    <col min="9482" max="9482" width="9.140625" style="533"/>
    <col min="9483" max="9483" width="10.140625" style="533" bestFit="1" customWidth="1"/>
    <col min="9484" max="9727" width="9.140625" style="533"/>
    <col min="9728" max="9729" width="7.7109375" style="533" customWidth="1"/>
    <col min="9730" max="9730" width="48.7109375" style="533" customWidth="1"/>
    <col min="9731" max="9731" width="15.42578125" style="533" customWidth="1"/>
    <col min="9732" max="9732" width="11.28515625" style="533" customWidth="1"/>
    <col min="9733" max="9733" width="12.7109375" style="533" customWidth="1"/>
    <col min="9734" max="9734" width="12.140625" style="533" customWidth="1"/>
    <col min="9735" max="9735" width="14.5703125" style="533" customWidth="1"/>
    <col min="9736" max="9736" width="11.42578125" style="533" customWidth="1"/>
    <col min="9737" max="9737" width="11.5703125" style="533" customWidth="1"/>
    <col min="9738" max="9738" width="9.140625" style="533"/>
    <col min="9739" max="9739" width="10.140625" style="533" bestFit="1" customWidth="1"/>
    <col min="9740" max="9983" width="9.140625" style="533"/>
    <col min="9984" max="9985" width="7.7109375" style="533" customWidth="1"/>
    <col min="9986" max="9986" width="48.7109375" style="533" customWidth="1"/>
    <col min="9987" max="9987" width="15.42578125" style="533" customWidth="1"/>
    <col min="9988" max="9988" width="11.28515625" style="533" customWidth="1"/>
    <col min="9989" max="9989" width="12.7109375" style="533" customWidth="1"/>
    <col min="9990" max="9990" width="12.140625" style="533" customWidth="1"/>
    <col min="9991" max="9991" width="14.5703125" style="533" customWidth="1"/>
    <col min="9992" max="9992" width="11.42578125" style="533" customWidth="1"/>
    <col min="9993" max="9993" width="11.5703125" style="533" customWidth="1"/>
    <col min="9994" max="9994" width="9.140625" style="533"/>
    <col min="9995" max="9995" width="10.140625" style="533" bestFit="1" customWidth="1"/>
    <col min="9996" max="10239" width="9.140625" style="533"/>
    <col min="10240" max="10241" width="7.7109375" style="533" customWidth="1"/>
    <col min="10242" max="10242" width="48.7109375" style="533" customWidth="1"/>
    <col min="10243" max="10243" width="15.42578125" style="533" customWidth="1"/>
    <col min="10244" max="10244" width="11.28515625" style="533" customWidth="1"/>
    <col min="10245" max="10245" width="12.7109375" style="533" customWidth="1"/>
    <col min="10246" max="10246" width="12.140625" style="533" customWidth="1"/>
    <col min="10247" max="10247" width="14.5703125" style="533" customWidth="1"/>
    <col min="10248" max="10248" width="11.42578125" style="533" customWidth="1"/>
    <col min="10249" max="10249" width="11.5703125" style="533" customWidth="1"/>
    <col min="10250" max="10250" width="9.140625" style="533"/>
    <col min="10251" max="10251" width="10.140625" style="533" bestFit="1" customWidth="1"/>
    <col min="10252" max="10495" width="9.140625" style="533"/>
    <col min="10496" max="10497" width="7.7109375" style="533" customWidth="1"/>
    <col min="10498" max="10498" width="48.7109375" style="533" customWidth="1"/>
    <col min="10499" max="10499" width="15.42578125" style="533" customWidth="1"/>
    <col min="10500" max="10500" width="11.28515625" style="533" customWidth="1"/>
    <col min="10501" max="10501" width="12.7109375" style="533" customWidth="1"/>
    <col min="10502" max="10502" width="12.140625" style="533" customWidth="1"/>
    <col min="10503" max="10503" width="14.5703125" style="533" customWidth="1"/>
    <col min="10504" max="10504" width="11.42578125" style="533" customWidth="1"/>
    <col min="10505" max="10505" width="11.5703125" style="533" customWidth="1"/>
    <col min="10506" max="10506" width="9.140625" style="533"/>
    <col min="10507" max="10507" width="10.140625" style="533" bestFit="1" customWidth="1"/>
    <col min="10508" max="10751" width="9.140625" style="533"/>
    <col min="10752" max="10753" width="7.7109375" style="533" customWidth="1"/>
    <col min="10754" max="10754" width="48.7109375" style="533" customWidth="1"/>
    <col min="10755" max="10755" width="15.42578125" style="533" customWidth="1"/>
    <col min="10756" max="10756" width="11.28515625" style="533" customWidth="1"/>
    <col min="10757" max="10757" width="12.7109375" style="533" customWidth="1"/>
    <col min="10758" max="10758" width="12.140625" style="533" customWidth="1"/>
    <col min="10759" max="10759" width="14.5703125" style="533" customWidth="1"/>
    <col min="10760" max="10760" width="11.42578125" style="533" customWidth="1"/>
    <col min="10761" max="10761" width="11.5703125" style="533" customWidth="1"/>
    <col min="10762" max="10762" width="9.140625" style="533"/>
    <col min="10763" max="10763" width="10.140625" style="533" bestFit="1" customWidth="1"/>
    <col min="10764" max="11007" width="9.140625" style="533"/>
    <col min="11008" max="11009" width="7.7109375" style="533" customWidth="1"/>
    <col min="11010" max="11010" width="48.7109375" style="533" customWidth="1"/>
    <col min="11011" max="11011" width="15.42578125" style="533" customWidth="1"/>
    <col min="11012" max="11012" width="11.28515625" style="533" customWidth="1"/>
    <col min="11013" max="11013" width="12.7109375" style="533" customWidth="1"/>
    <col min="11014" max="11014" width="12.140625" style="533" customWidth="1"/>
    <col min="11015" max="11015" width="14.5703125" style="533" customWidth="1"/>
    <col min="11016" max="11016" width="11.42578125" style="533" customWidth="1"/>
    <col min="11017" max="11017" width="11.5703125" style="533" customWidth="1"/>
    <col min="11018" max="11018" width="9.140625" style="533"/>
    <col min="11019" max="11019" width="10.140625" style="533" bestFit="1" customWidth="1"/>
    <col min="11020" max="11263" width="9.140625" style="533"/>
    <col min="11264" max="11265" width="7.7109375" style="533" customWidth="1"/>
    <col min="11266" max="11266" width="48.7109375" style="533" customWidth="1"/>
    <col min="11267" max="11267" width="15.42578125" style="533" customWidth="1"/>
    <col min="11268" max="11268" width="11.28515625" style="533" customWidth="1"/>
    <col min="11269" max="11269" width="12.7109375" style="533" customWidth="1"/>
    <col min="11270" max="11270" width="12.140625" style="533" customWidth="1"/>
    <col min="11271" max="11271" width="14.5703125" style="533" customWidth="1"/>
    <col min="11272" max="11272" width="11.42578125" style="533" customWidth="1"/>
    <col min="11273" max="11273" width="11.5703125" style="533" customWidth="1"/>
    <col min="11274" max="11274" width="9.140625" style="533"/>
    <col min="11275" max="11275" width="10.140625" style="533" bestFit="1" customWidth="1"/>
    <col min="11276" max="11519" width="9.140625" style="533"/>
    <col min="11520" max="11521" width="7.7109375" style="533" customWidth="1"/>
    <col min="11522" max="11522" width="48.7109375" style="533" customWidth="1"/>
    <col min="11523" max="11523" width="15.42578125" style="533" customWidth="1"/>
    <col min="11524" max="11524" width="11.28515625" style="533" customWidth="1"/>
    <col min="11525" max="11525" width="12.7109375" style="533" customWidth="1"/>
    <col min="11526" max="11526" width="12.140625" style="533" customWidth="1"/>
    <col min="11527" max="11527" width="14.5703125" style="533" customWidth="1"/>
    <col min="11528" max="11528" width="11.42578125" style="533" customWidth="1"/>
    <col min="11529" max="11529" width="11.5703125" style="533" customWidth="1"/>
    <col min="11530" max="11530" width="9.140625" style="533"/>
    <col min="11531" max="11531" width="10.140625" style="533" bestFit="1" customWidth="1"/>
    <col min="11532" max="11775" width="9.140625" style="533"/>
    <col min="11776" max="11777" width="7.7109375" style="533" customWidth="1"/>
    <col min="11778" max="11778" width="48.7109375" style="533" customWidth="1"/>
    <col min="11779" max="11779" width="15.42578125" style="533" customWidth="1"/>
    <col min="11780" max="11780" width="11.28515625" style="533" customWidth="1"/>
    <col min="11781" max="11781" width="12.7109375" style="533" customWidth="1"/>
    <col min="11782" max="11782" width="12.140625" style="533" customWidth="1"/>
    <col min="11783" max="11783" width="14.5703125" style="533" customWidth="1"/>
    <col min="11784" max="11784" width="11.42578125" style="533" customWidth="1"/>
    <col min="11785" max="11785" width="11.5703125" style="533" customWidth="1"/>
    <col min="11786" max="11786" width="9.140625" style="533"/>
    <col min="11787" max="11787" width="10.140625" style="533" bestFit="1" customWidth="1"/>
    <col min="11788" max="12031" width="9.140625" style="533"/>
    <col min="12032" max="12033" width="7.7109375" style="533" customWidth="1"/>
    <col min="12034" max="12034" width="48.7109375" style="533" customWidth="1"/>
    <col min="12035" max="12035" width="15.42578125" style="533" customWidth="1"/>
    <col min="12036" max="12036" width="11.28515625" style="533" customWidth="1"/>
    <col min="12037" max="12037" width="12.7109375" style="533" customWidth="1"/>
    <col min="12038" max="12038" width="12.140625" style="533" customWidth="1"/>
    <col min="12039" max="12039" width="14.5703125" style="533" customWidth="1"/>
    <col min="12040" max="12040" width="11.42578125" style="533" customWidth="1"/>
    <col min="12041" max="12041" width="11.5703125" style="533" customWidth="1"/>
    <col min="12042" max="12042" width="9.140625" style="533"/>
    <col min="12043" max="12043" width="10.140625" style="533" bestFit="1" customWidth="1"/>
    <col min="12044" max="12287" width="9.140625" style="533"/>
    <col min="12288" max="12289" width="7.7109375" style="533" customWidth="1"/>
    <col min="12290" max="12290" width="48.7109375" style="533" customWidth="1"/>
    <col min="12291" max="12291" width="15.42578125" style="533" customWidth="1"/>
    <col min="12292" max="12292" width="11.28515625" style="533" customWidth="1"/>
    <col min="12293" max="12293" width="12.7109375" style="533" customWidth="1"/>
    <col min="12294" max="12294" width="12.140625" style="533" customWidth="1"/>
    <col min="12295" max="12295" width="14.5703125" style="533" customWidth="1"/>
    <col min="12296" max="12296" width="11.42578125" style="533" customWidth="1"/>
    <col min="12297" max="12297" width="11.5703125" style="533" customWidth="1"/>
    <col min="12298" max="12298" width="9.140625" style="533"/>
    <col min="12299" max="12299" width="10.140625" style="533" bestFit="1" customWidth="1"/>
    <col min="12300" max="12543" width="9.140625" style="533"/>
    <col min="12544" max="12545" width="7.7109375" style="533" customWidth="1"/>
    <col min="12546" max="12546" width="48.7109375" style="533" customWidth="1"/>
    <col min="12547" max="12547" width="15.42578125" style="533" customWidth="1"/>
    <col min="12548" max="12548" width="11.28515625" style="533" customWidth="1"/>
    <col min="12549" max="12549" width="12.7109375" style="533" customWidth="1"/>
    <col min="12550" max="12550" width="12.140625" style="533" customWidth="1"/>
    <col min="12551" max="12551" width="14.5703125" style="533" customWidth="1"/>
    <col min="12552" max="12552" width="11.42578125" style="533" customWidth="1"/>
    <col min="12553" max="12553" width="11.5703125" style="533" customWidth="1"/>
    <col min="12554" max="12554" width="9.140625" style="533"/>
    <col min="12555" max="12555" width="10.140625" style="533" bestFit="1" customWidth="1"/>
    <col min="12556" max="12799" width="9.140625" style="533"/>
    <col min="12800" max="12801" width="7.7109375" style="533" customWidth="1"/>
    <col min="12802" max="12802" width="48.7109375" style="533" customWidth="1"/>
    <col min="12803" max="12803" width="15.42578125" style="533" customWidth="1"/>
    <col min="12804" max="12804" width="11.28515625" style="533" customWidth="1"/>
    <col min="12805" max="12805" width="12.7109375" style="533" customWidth="1"/>
    <col min="12806" max="12806" width="12.140625" style="533" customWidth="1"/>
    <col min="12807" max="12807" width="14.5703125" style="533" customWidth="1"/>
    <col min="12808" max="12808" width="11.42578125" style="533" customWidth="1"/>
    <col min="12809" max="12809" width="11.5703125" style="533" customWidth="1"/>
    <col min="12810" max="12810" width="9.140625" style="533"/>
    <col min="12811" max="12811" width="10.140625" style="533" bestFit="1" customWidth="1"/>
    <col min="12812" max="13055" width="9.140625" style="533"/>
    <col min="13056" max="13057" width="7.7109375" style="533" customWidth="1"/>
    <col min="13058" max="13058" width="48.7109375" style="533" customWidth="1"/>
    <col min="13059" max="13059" width="15.42578125" style="533" customWidth="1"/>
    <col min="13060" max="13060" width="11.28515625" style="533" customWidth="1"/>
    <col min="13061" max="13061" width="12.7109375" style="533" customWidth="1"/>
    <col min="13062" max="13062" width="12.140625" style="533" customWidth="1"/>
    <col min="13063" max="13063" width="14.5703125" style="533" customWidth="1"/>
    <col min="13064" max="13064" width="11.42578125" style="533" customWidth="1"/>
    <col min="13065" max="13065" width="11.5703125" style="533" customWidth="1"/>
    <col min="13066" max="13066" width="9.140625" style="533"/>
    <col min="13067" max="13067" width="10.140625" style="533" bestFit="1" customWidth="1"/>
    <col min="13068" max="13311" width="9.140625" style="533"/>
    <col min="13312" max="13313" width="7.7109375" style="533" customWidth="1"/>
    <col min="13314" max="13314" width="48.7109375" style="533" customWidth="1"/>
    <col min="13315" max="13315" width="15.42578125" style="533" customWidth="1"/>
    <col min="13316" max="13316" width="11.28515625" style="533" customWidth="1"/>
    <col min="13317" max="13317" width="12.7109375" style="533" customWidth="1"/>
    <col min="13318" max="13318" width="12.140625" style="533" customWidth="1"/>
    <col min="13319" max="13319" width="14.5703125" style="533" customWidth="1"/>
    <col min="13320" max="13320" width="11.42578125" style="533" customWidth="1"/>
    <col min="13321" max="13321" width="11.5703125" style="533" customWidth="1"/>
    <col min="13322" max="13322" width="9.140625" style="533"/>
    <col min="13323" max="13323" width="10.140625" style="533" bestFit="1" customWidth="1"/>
    <col min="13324" max="13567" width="9.140625" style="533"/>
    <col min="13568" max="13569" width="7.7109375" style="533" customWidth="1"/>
    <col min="13570" max="13570" width="48.7109375" style="533" customWidth="1"/>
    <col min="13571" max="13571" width="15.42578125" style="533" customWidth="1"/>
    <col min="13572" max="13572" width="11.28515625" style="533" customWidth="1"/>
    <col min="13573" max="13573" width="12.7109375" style="533" customWidth="1"/>
    <col min="13574" max="13574" width="12.140625" style="533" customWidth="1"/>
    <col min="13575" max="13575" width="14.5703125" style="533" customWidth="1"/>
    <col min="13576" max="13576" width="11.42578125" style="533" customWidth="1"/>
    <col min="13577" max="13577" width="11.5703125" style="533" customWidth="1"/>
    <col min="13578" max="13578" width="9.140625" style="533"/>
    <col min="13579" max="13579" width="10.140625" style="533" bestFit="1" customWidth="1"/>
    <col min="13580" max="13823" width="9.140625" style="533"/>
    <col min="13824" max="13825" width="7.7109375" style="533" customWidth="1"/>
    <col min="13826" max="13826" width="48.7109375" style="533" customWidth="1"/>
    <col min="13827" max="13827" width="15.42578125" style="533" customWidth="1"/>
    <col min="13828" max="13828" width="11.28515625" style="533" customWidth="1"/>
    <col min="13829" max="13829" width="12.7109375" style="533" customWidth="1"/>
    <col min="13830" max="13830" width="12.140625" style="533" customWidth="1"/>
    <col min="13831" max="13831" width="14.5703125" style="533" customWidth="1"/>
    <col min="13832" max="13832" width="11.42578125" style="533" customWidth="1"/>
    <col min="13833" max="13833" width="11.5703125" style="533" customWidth="1"/>
    <col min="13834" max="13834" width="9.140625" style="533"/>
    <col min="13835" max="13835" width="10.140625" style="533" bestFit="1" customWidth="1"/>
    <col min="13836" max="14079" width="9.140625" style="533"/>
    <col min="14080" max="14081" width="7.7109375" style="533" customWidth="1"/>
    <col min="14082" max="14082" width="48.7109375" style="533" customWidth="1"/>
    <col min="14083" max="14083" width="15.42578125" style="533" customWidth="1"/>
    <col min="14084" max="14084" width="11.28515625" style="533" customWidth="1"/>
    <col min="14085" max="14085" width="12.7109375" style="533" customWidth="1"/>
    <col min="14086" max="14086" width="12.140625" style="533" customWidth="1"/>
    <col min="14087" max="14087" width="14.5703125" style="533" customWidth="1"/>
    <col min="14088" max="14088" width="11.42578125" style="533" customWidth="1"/>
    <col min="14089" max="14089" width="11.5703125" style="533" customWidth="1"/>
    <col min="14090" max="14090" width="9.140625" style="533"/>
    <col min="14091" max="14091" width="10.140625" style="533" bestFit="1" customWidth="1"/>
    <col min="14092" max="14335" width="9.140625" style="533"/>
    <col min="14336" max="14337" width="7.7109375" style="533" customWidth="1"/>
    <col min="14338" max="14338" width="48.7109375" style="533" customWidth="1"/>
    <col min="14339" max="14339" width="15.42578125" style="533" customWidth="1"/>
    <col min="14340" max="14340" width="11.28515625" style="533" customWidth="1"/>
    <col min="14341" max="14341" width="12.7109375" style="533" customWidth="1"/>
    <col min="14342" max="14342" width="12.140625" style="533" customWidth="1"/>
    <col min="14343" max="14343" width="14.5703125" style="533" customWidth="1"/>
    <col min="14344" max="14344" width="11.42578125" style="533" customWidth="1"/>
    <col min="14345" max="14345" width="11.5703125" style="533" customWidth="1"/>
    <col min="14346" max="14346" width="9.140625" style="533"/>
    <col min="14347" max="14347" width="10.140625" style="533" bestFit="1" customWidth="1"/>
    <col min="14348" max="14591" width="9.140625" style="533"/>
    <col min="14592" max="14593" width="7.7109375" style="533" customWidth="1"/>
    <col min="14594" max="14594" width="48.7109375" style="533" customWidth="1"/>
    <col min="14595" max="14595" width="15.42578125" style="533" customWidth="1"/>
    <col min="14596" max="14596" width="11.28515625" style="533" customWidth="1"/>
    <col min="14597" max="14597" width="12.7109375" style="533" customWidth="1"/>
    <col min="14598" max="14598" width="12.140625" style="533" customWidth="1"/>
    <col min="14599" max="14599" width="14.5703125" style="533" customWidth="1"/>
    <col min="14600" max="14600" width="11.42578125" style="533" customWidth="1"/>
    <col min="14601" max="14601" width="11.5703125" style="533" customWidth="1"/>
    <col min="14602" max="14602" width="9.140625" style="533"/>
    <col min="14603" max="14603" width="10.140625" style="533" bestFit="1" customWidth="1"/>
    <col min="14604" max="14847" width="9.140625" style="533"/>
    <col min="14848" max="14849" width="7.7109375" style="533" customWidth="1"/>
    <col min="14850" max="14850" width="48.7109375" style="533" customWidth="1"/>
    <col min="14851" max="14851" width="15.42578125" style="533" customWidth="1"/>
    <col min="14852" max="14852" width="11.28515625" style="533" customWidth="1"/>
    <col min="14853" max="14853" width="12.7109375" style="533" customWidth="1"/>
    <col min="14854" max="14854" width="12.140625" style="533" customWidth="1"/>
    <col min="14855" max="14855" width="14.5703125" style="533" customWidth="1"/>
    <col min="14856" max="14856" width="11.42578125" style="533" customWidth="1"/>
    <col min="14857" max="14857" width="11.5703125" style="533" customWidth="1"/>
    <col min="14858" max="14858" width="9.140625" style="533"/>
    <col min="14859" max="14859" width="10.140625" style="533" bestFit="1" customWidth="1"/>
    <col min="14860" max="15103" width="9.140625" style="533"/>
    <col min="15104" max="15105" width="7.7109375" style="533" customWidth="1"/>
    <col min="15106" max="15106" width="48.7109375" style="533" customWidth="1"/>
    <col min="15107" max="15107" width="15.42578125" style="533" customWidth="1"/>
    <col min="15108" max="15108" width="11.28515625" style="533" customWidth="1"/>
    <col min="15109" max="15109" width="12.7109375" style="533" customWidth="1"/>
    <col min="15110" max="15110" width="12.140625" style="533" customWidth="1"/>
    <col min="15111" max="15111" width="14.5703125" style="533" customWidth="1"/>
    <col min="15112" max="15112" width="11.42578125" style="533" customWidth="1"/>
    <col min="15113" max="15113" width="11.5703125" style="533" customWidth="1"/>
    <col min="15114" max="15114" width="9.140625" style="533"/>
    <col min="15115" max="15115" width="10.140625" style="533" bestFit="1" customWidth="1"/>
    <col min="15116" max="15359" width="9.140625" style="533"/>
    <col min="15360" max="15361" width="7.7109375" style="533" customWidth="1"/>
    <col min="15362" max="15362" width="48.7109375" style="533" customWidth="1"/>
    <col min="15363" max="15363" width="15.42578125" style="533" customWidth="1"/>
    <col min="15364" max="15364" width="11.28515625" style="533" customWidth="1"/>
    <col min="15365" max="15365" width="12.7109375" style="533" customWidth="1"/>
    <col min="15366" max="15366" width="12.140625" style="533" customWidth="1"/>
    <col min="15367" max="15367" width="14.5703125" style="533" customWidth="1"/>
    <col min="15368" max="15368" width="11.42578125" style="533" customWidth="1"/>
    <col min="15369" max="15369" width="11.5703125" style="533" customWidth="1"/>
    <col min="15370" max="15370" width="9.140625" style="533"/>
    <col min="15371" max="15371" width="10.140625" style="533" bestFit="1" customWidth="1"/>
    <col min="15372" max="15615" width="9.140625" style="533"/>
    <col min="15616" max="15617" width="7.7109375" style="533" customWidth="1"/>
    <col min="15618" max="15618" width="48.7109375" style="533" customWidth="1"/>
    <col min="15619" max="15619" width="15.42578125" style="533" customWidth="1"/>
    <col min="15620" max="15620" width="11.28515625" style="533" customWidth="1"/>
    <col min="15621" max="15621" width="12.7109375" style="533" customWidth="1"/>
    <col min="15622" max="15622" width="12.140625" style="533" customWidth="1"/>
    <col min="15623" max="15623" width="14.5703125" style="533" customWidth="1"/>
    <col min="15624" max="15624" width="11.42578125" style="533" customWidth="1"/>
    <col min="15625" max="15625" width="11.5703125" style="533" customWidth="1"/>
    <col min="15626" max="15626" width="9.140625" style="533"/>
    <col min="15627" max="15627" width="10.140625" style="533" bestFit="1" customWidth="1"/>
    <col min="15628" max="15871" width="9.140625" style="533"/>
    <col min="15872" max="15873" width="7.7109375" style="533" customWidth="1"/>
    <col min="15874" max="15874" width="48.7109375" style="533" customWidth="1"/>
    <col min="15875" max="15875" width="15.42578125" style="533" customWidth="1"/>
    <col min="15876" max="15876" width="11.28515625" style="533" customWidth="1"/>
    <col min="15877" max="15877" width="12.7109375" style="533" customWidth="1"/>
    <col min="15878" max="15878" width="12.140625" style="533" customWidth="1"/>
    <col min="15879" max="15879" width="14.5703125" style="533" customWidth="1"/>
    <col min="15880" max="15880" width="11.42578125" style="533" customWidth="1"/>
    <col min="15881" max="15881" width="11.5703125" style="533" customWidth="1"/>
    <col min="15882" max="15882" width="9.140625" style="533"/>
    <col min="15883" max="15883" width="10.140625" style="533" bestFit="1" customWidth="1"/>
    <col min="15884" max="16127" width="9.140625" style="533"/>
    <col min="16128" max="16129" width="7.7109375" style="533" customWidth="1"/>
    <col min="16130" max="16130" width="48.7109375" style="533" customWidth="1"/>
    <col min="16131" max="16131" width="15.42578125" style="533" customWidth="1"/>
    <col min="16132" max="16132" width="11.28515625" style="533" customWidth="1"/>
    <col min="16133" max="16133" width="12.7109375" style="533" customWidth="1"/>
    <col min="16134" max="16134" width="12.140625" style="533" customWidth="1"/>
    <col min="16135" max="16135" width="14.5703125" style="533" customWidth="1"/>
    <col min="16136" max="16136" width="11.42578125" style="533" customWidth="1"/>
    <col min="16137" max="16137" width="11.5703125" style="533" customWidth="1"/>
    <col min="16138" max="16138" width="9.140625" style="533"/>
    <col min="16139" max="16139" width="10.140625" style="533" bestFit="1" customWidth="1"/>
    <col min="16140" max="16384" width="9.140625" style="533"/>
  </cols>
  <sheetData>
    <row r="1" spans="1:255" ht="24" customHeight="1" thickBot="1">
      <c r="A1" s="810" t="s">
        <v>807</v>
      </c>
      <c r="B1" s="810"/>
      <c r="C1" s="810"/>
      <c r="D1" s="810"/>
      <c r="E1" s="810"/>
      <c r="F1" s="810"/>
      <c r="G1" s="810"/>
      <c r="H1" s="810"/>
      <c r="I1" s="810"/>
      <c r="J1" s="417"/>
      <c r="K1" s="417"/>
      <c r="L1" s="417"/>
      <c r="M1" s="534"/>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7"/>
      <c r="CG1" s="417"/>
      <c r="CH1" s="417"/>
      <c r="CI1" s="417"/>
      <c r="CJ1" s="417"/>
      <c r="CK1" s="417"/>
      <c r="CL1" s="417"/>
      <c r="CM1" s="417"/>
      <c r="CN1" s="417"/>
      <c r="CO1" s="417"/>
      <c r="CP1" s="417"/>
      <c r="CQ1" s="417"/>
      <c r="CR1" s="417"/>
      <c r="CS1" s="417"/>
      <c r="CT1" s="417"/>
      <c r="CU1" s="417"/>
      <c r="CV1" s="417"/>
      <c r="CW1" s="417"/>
      <c r="CX1" s="417"/>
      <c r="CY1" s="417"/>
      <c r="CZ1" s="417"/>
      <c r="DA1" s="417"/>
      <c r="DB1" s="417"/>
      <c r="DC1" s="417"/>
      <c r="DD1" s="417"/>
      <c r="DE1" s="417"/>
      <c r="DF1" s="417"/>
      <c r="DG1" s="417"/>
      <c r="DH1" s="417"/>
      <c r="DI1" s="417"/>
      <c r="DJ1" s="417"/>
      <c r="DK1" s="417"/>
      <c r="DL1" s="417"/>
      <c r="DM1" s="417"/>
      <c r="DN1" s="417"/>
      <c r="DO1" s="417"/>
      <c r="DP1" s="417"/>
      <c r="DQ1" s="417"/>
      <c r="DR1" s="417"/>
      <c r="DS1" s="417"/>
      <c r="DT1" s="417"/>
      <c r="DU1" s="417"/>
      <c r="DV1" s="417"/>
      <c r="DW1" s="417"/>
      <c r="DX1" s="417"/>
      <c r="DY1" s="417"/>
      <c r="DZ1" s="417"/>
      <c r="EA1" s="417"/>
      <c r="EB1" s="417"/>
      <c r="EC1" s="417"/>
      <c r="ED1" s="417"/>
      <c r="EE1" s="417"/>
      <c r="EF1" s="417"/>
      <c r="EG1" s="417"/>
      <c r="EH1" s="417"/>
      <c r="EI1" s="417"/>
      <c r="EJ1" s="417"/>
      <c r="EK1" s="417"/>
      <c r="EL1" s="417"/>
      <c r="EM1" s="417"/>
      <c r="EN1" s="417"/>
      <c r="EO1" s="417"/>
      <c r="EP1" s="417"/>
      <c r="EQ1" s="417"/>
      <c r="ER1" s="417"/>
      <c r="ES1" s="417"/>
      <c r="ET1" s="417"/>
      <c r="EU1" s="417"/>
      <c r="EV1" s="417"/>
      <c r="EW1" s="417"/>
      <c r="EX1" s="417"/>
      <c r="EY1" s="417"/>
      <c r="EZ1" s="417"/>
      <c r="FA1" s="417"/>
      <c r="FB1" s="417"/>
      <c r="FC1" s="417"/>
      <c r="FD1" s="417"/>
      <c r="FE1" s="417"/>
      <c r="FF1" s="417"/>
      <c r="FG1" s="417"/>
      <c r="FH1" s="417"/>
      <c r="FI1" s="417"/>
      <c r="FJ1" s="417"/>
      <c r="FK1" s="417"/>
      <c r="FL1" s="417"/>
      <c r="FM1" s="417"/>
      <c r="FN1" s="417"/>
      <c r="FO1" s="417"/>
      <c r="FP1" s="417"/>
      <c r="FQ1" s="417"/>
      <c r="FR1" s="417"/>
      <c r="FS1" s="417"/>
      <c r="FT1" s="417"/>
      <c r="FU1" s="417"/>
      <c r="FV1" s="417"/>
      <c r="FW1" s="417"/>
      <c r="FX1" s="417"/>
      <c r="FY1" s="417"/>
      <c r="FZ1" s="417"/>
      <c r="GA1" s="417"/>
      <c r="GB1" s="417"/>
      <c r="GC1" s="417"/>
      <c r="GD1" s="417"/>
      <c r="GE1" s="417"/>
      <c r="GF1" s="417"/>
      <c r="GG1" s="417"/>
      <c r="GH1" s="417"/>
      <c r="GI1" s="417"/>
      <c r="GJ1" s="417"/>
      <c r="GK1" s="417"/>
      <c r="GL1" s="417"/>
      <c r="GM1" s="417"/>
      <c r="GN1" s="417"/>
      <c r="GO1" s="417"/>
      <c r="GP1" s="417"/>
      <c r="GQ1" s="417"/>
      <c r="GR1" s="417"/>
      <c r="GS1" s="417"/>
      <c r="GT1" s="417"/>
      <c r="GU1" s="417"/>
      <c r="GV1" s="417"/>
      <c r="GW1" s="417"/>
      <c r="GX1" s="417"/>
      <c r="GY1" s="417"/>
      <c r="GZ1" s="417"/>
      <c r="HA1" s="417"/>
      <c r="HB1" s="417"/>
      <c r="HC1" s="417"/>
      <c r="HD1" s="417"/>
      <c r="HE1" s="417"/>
      <c r="HF1" s="417"/>
      <c r="HG1" s="417"/>
      <c r="HH1" s="417"/>
      <c r="HI1" s="417"/>
      <c r="HJ1" s="417"/>
      <c r="HK1" s="417"/>
      <c r="HL1" s="417"/>
      <c r="HM1" s="417"/>
      <c r="HN1" s="417"/>
      <c r="HO1" s="417"/>
      <c r="HP1" s="417"/>
      <c r="HQ1" s="417"/>
      <c r="HR1" s="417"/>
      <c r="HS1" s="417"/>
      <c r="HT1" s="417"/>
      <c r="HU1" s="417"/>
      <c r="HV1" s="417"/>
      <c r="HW1" s="417"/>
      <c r="HX1" s="417"/>
      <c r="HY1" s="417"/>
      <c r="HZ1" s="417"/>
      <c r="IA1" s="417"/>
      <c r="IB1" s="417"/>
      <c r="IC1" s="417"/>
      <c r="ID1" s="417"/>
      <c r="IE1" s="417"/>
      <c r="IF1" s="417"/>
      <c r="IG1" s="417"/>
      <c r="IH1" s="417"/>
      <c r="II1" s="417"/>
      <c r="IJ1" s="417"/>
      <c r="IK1" s="417"/>
      <c r="IL1" s="417"/>
      <c r="IM1" s="417"/>
      <c r="IN1" s="417"/>
      <c r="IO1" s="417"/>
      <c r="IP1" s="417"/>
      <c r="IQ1" s="417"/>
      <c r="IR1" s="417"/>
      <c r="IS1" s="417"/>
      <c r="IT1" s="417"/>
      <c r="IU1" s="417"/>
    </row>
    <row r="2" spans="1:255" s="536" customFormat="1" ht="75.75" customHeight="1" thickBot="1">
      <c r="A2" s="567" t="s">
        <v>696</v>
      </c>
      <c r="B2" s="568" t="s">
        <v>697</v>
      </c>
      <c r="C2" s="568" t="s">
        <v>698</v>
      </c>
      <c r="D2" s="569" t="s">
        <v>699</v>
      </c>
      <c r="E2" s="569" t="s">
        <v>700</v>
      </c>
      <c r="F2" s="569" t="s">
        <v>701</v>
      </c>
      <c r="G2" s="569" t="s">
        <v>702</v>
      </c>
      <c r="H2" s="569" t="s">
        <v>694</v>
      </c>
      <c r="I2" s="570" t="s">
        <v>703</v>
      </c>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5"/>
      <c r="BU2" s="535"/>
      <c r="BV2" s="535"/>
      <c r="BW2" s="535"/>
      <c r="BX2" s="535"/>
      <c r="BY2" s="535"/>
      <c r="BZ2" s="535"/>
      <c r="CA2" s="535"/>
      <c r="CB2" s="535"/>
      <c r="CC2" s="535"/>
      <c r="CD2" s="535"/>
      <c r="CE2" s="535"/>
      <c r="CF2" s="535"/>
      <c r="CG2" s="535"/>
      <c r="CH2" s="535"/>
      <c r="CI2" s="535"/>
      <c r="CJ2" s="535"/>
      <c r="CK2" s="535"/>
      <c r="CL2" s="535"/>
      <c r="CM2" s="535"/>
      <c r="CN2" s="535"/>
      <c r="CO2" s="535"/>
      <c r="CP2" s="535"/>
      <c r="CQ2" s="535"/>
      <c r="CR2" s="535"/>
      <c r="CS2" s="535"/>
      <c r="CT2" s="535"/>
      <c r="CU2" s="535"/>
      <c r="CV2" s="535"/>
      <c r="CW2" s="535"/>
      <c r="CX2" s="535"/>
      <c r="CY2" s="535"/>
      <c r="CZ2" s="535"/>
      <c r="DA2" s="535"/>
      <c r="DB2" s="535"/>
      <c r="DC2" s="535"/>
      <c r="DD2" s="535"/>
      <c r="DE2" s="535"/>
      <c r="DF2" s="535"/>
      <c r="DG2" s="535"/>
      <c r="DH2" s="535"/>
      <c r="DI2" s="535"/>
      <c r="DJ2" s="535"/>
      <c r="DK2" s="535"/>
      <c r="DL2" s="535"/>
      <c r="DM2" s="535"/>
      <c r="DN2" s="535"/>
      <c r="DO2" s="535"/>
      <c r="DP2" s="535"/>
      <c r="DQ2" s="535"/>
      <c r="DR2" s="535"/>
      <c r="DS2" s="535"/>
      <c r="DT2" s="535"/>
      <c r="DU2" s="535"/>
      <c r="DV2" s="535"/>
      <c r="DW2" s="535"/>
      <c r="DX2" s="535"/>
      <c r="DY2" s="535"/>
      <c r="DZ2" s="535"/>
      <c r="EA2" s="535"/>
      <c r="EB2" s="535"/>
      <c r="EC2" s="535"/>
      <c r="ED2" s="535"/>
      <c r="EE2" s="535"/>
      <c r="EF2" s="535"/>
      <c r="EG2" s="535"/>
      <c r="EH2" s="535"/>
      <c r="EI2" s="535"/>
      <c r="EJ2" s="535"/>
      <c r="EK2" s="535"/>
      <c r="EL2" s="535"/>
      <c r="EM2" s="535"/>
      <c r="EN2" s="535"/>
      <c r="EO2" s="535"/>
      <c r="EP2" s="535"/>
      <c r="EQ2" s="535"/>
      <c r="ER2" s="535"/>
      <c r="ES2" s="535"/>
      <c r="ET2" s="535"/>
      <c r="EU2" s="535"/>
      <c r="EV2" s="535"/>
      <c r="EW2" s="535"/>
      <c r="EX2" s="535"/>
      <c r="EY2" s="535"/>
      <c r="EZ2" s="535"/>
      <c r="FA2" s="535"/>
      <c r="FB2" s="535"/>
      <c r="FC2" s="535"/>
      <c r="FD2" s="535"/>
      <c r="FE2" s="535"/>
      <c r="FF2" s="535"/>
      <c r="FG2" s="535"/>
      <c r="FH2" s="535"/>
      <c r="FI2" s="535"/>
      <c r="FJ2" s="535"/>
      <c r="FK2" s="535"/>
      <c r="FL2" s="535"/>
      <c r="FM2" s="535"/>
      <c r="FN2" s="535"/>
      <c r="FO2" s="535"/>
      <c r="FP2" s="535"/>
      <c r="FQ2" s="535"/>
      <c r="FR2" s="535"/>
      <c r="FS2" s="535"/>
      <c r="FT2" s="535"/>
      <c r="FU2" s="535"/>
      <c r="FV2" s="535"/>
      <c r="FW2" s="535"/>
      <c r="FX2" s="535"/>
      <c r="FY2" s="535"/>
      <c r="FZ2" s="535"/>
      <c r="GA2" s="535"/>
      <c r="GB2" s="535"/>
      <c r="GC2" s="535"/>
      <c r="GD2" s="535"/>
      <c r="GE2" s="535"/>
      <c r="GF2" s="535"/>
      <c r="GG2" s="535"/>
      <c r="GH2" s="535"/>
      <c r="GI2" s="535"/>
      <c r="GJ2" s="535"/>
      <c r="GK2" s="535"/>
      <c r="GL2" s="535"/>
      <c r="GM2" s="535"/>
      <c r="GN2" s="535"/>
      <c r="GO2" s="535"/>
      <c r="GP2" s="535"/>
      <c r="GQ2" s="535"/>
      <c r="GR2" s="535"/>
      <c r="GS2" s="535"/>
      <c r="GT2" s="535"/>
      <c r="GU2" s="535"/>
      <c r="GV2" s="535"/>
      <c r="GW2" s="535"/>
      <c r="GX2" s="535"/>
      <c r="GY2" s="535"/>
      <c r="GZ2" s="535"/>
      <c r="HA2" s="535"/>
      <c r="HB2" s="535"/>
      <c r="HC2" s="535"/>
      <c r="HD2" s="535"/>
      <c r="HE2" s="535"/>
      <c r="HF2" s="535"/>
      <c r="HG2" s="535"/>
      <c r="HH2" s="535"/>
      <c r="HI2" s="535"/>
      <c r="HJ2" s="535"/>
      <c r="HK2" s="535"/>
      <c r="HL2" s="535"/>
      <c r="HM2" s="535"/>
      <c r="HN2" s="535"/>
      <c r="HO2" s="535"/>
      <c r="HP2" s="535"/>
      <c r="HQ2" s="535"/>
      <c r="HR2" s="535"/>
      <c r="HS2" s="535"/>
      <c r="HT2" s="535"/>
      <c r="HU2" s="535"/>
      <c r="HV2" s="535"/>
      <c r="HW2" s="535"/>
      <c r="HX2" s="535"/>
      <c r="HY2" s="535"/>
      <c r="HZ2" s="535"/>
      <c r="IA2" s="535"/>
      <c r="IB2" s="535"/>
      <c r="IC2" s="535"/>
      <c r="ID2" s="535"/>
      <c r="IE2" s="535"/>
      <c r="IF2" s="535"/>
      <c r="IG2" s="535"/>
      <c r="IH2" s="535"/>
      <c r="II2" s="535"/>
      <c r="IJ2" s="535"/>
      <c r="IK2" s="535"/>
      <c r="IL2" s="535"/>
      <c r="IM2" s="535"/>
      <c r="IN2" s="535"/>
      <c r="IO2" s="535"/>
      <c r="IP2" s="535"/>
      <c r="IQ2" s="535"/>
      <c r="IR2" s="535"/>
      <c r="IS2" s="535"/>
      <c r="IT2" s="535"/>
      <c r="IU2" s="535"/>
    </row>
    <row r="3" spans="1:255" ht="15" customHeight="1">
      <c r="A3" s="571" t="s">
        <v>298</v>
      </c>
      <c r="B3" s="54" t="s">
        <v>75</v>
      </c>
      <c r="C3" s="54">
        <v>470</v>
      </c>
      <c r="D3" s="537">
        <v>2</v>
      </c>
      <c r="E3" s="537">
        <f>C3*D3</f>
        <v>940</v>
      </c>
      <c r="F3" s="537">
        <f>TRUNC(G3/7.33,2)</f>
        <v>100</v>
      </c>
      <c r="G3" s="537">
        <f>TRUNC(800*7.33/8,2)</f>
        <v>733</v>
      </c>
      <c r="H3" s="537">
        <f>K4</f>
        <v>182</v>
      </c>
      <c r="I3" s="538">
        <f>(C3*D3)/(H3*G3)</f>
        <v>7.0461598428856274E-3</v>
      </c>
      <c r="K3" s="417" t="s">
        <v>876</v>
      </c>
    </row>
    <row r="4" spans="1:255" ht="15" customHeight="1">
      <c r="A4" s="790" t="s">
        <v>299</v>
      </c>
      <c r="B4" s="47" t="s">
        <v>76</v>
      </c>
      <c r="C4" s="47">
        <v>150</v>
      </c>
      <c r="D4" s="539">
        <v>2</v>
      </c>
      <c r="E4" s="540">
        <f>C4*D4</f>
        <v>300</v>
      </c>
      <c r="F4" s="540">
        <f>TRUNC(G4/7.33,2)</f>
        <v>100</v>
      </c>
      <c r="G4" s="540">
        <f>TRUNC(800*7.33/8,2)</f>
        <v>733</v>
      </c>
      <c r="H4" s="540">
        <f t="shared" ref="H4:H67" si="0">$K$4</f>
        <v>182</v>
      </c>
      <c r="I4" s="541">
        <f t="shared" ref="I4:I18" si="1">(C4*D4)/(H4*G4)</f>
        <v>2.2487744179422215E-3</v>
      </c>
      <c r="K4" s="542">
        <f>26+26+26+26+26+26+26</f>
        <v>182</v>
      </c>
    </row>
    <row r="5" spans="1:255" ht="15" customHeight="1">
      <c r="A5" s="791"/>
      <c r="B5" s="47" t="s">
        <v>77</v>
      </c>
      <c r="C5" s="47">
        <v>255</v>
      </c>
      <c r="D5" s="539">
        <v>2</v>
      </c>
      <c r="E5" s="540">
        <f>C5*D5</f>
        <v>510</v>
      </c>
      <c r="F5" s="540">
        <f t="shared" ref="F5:F18" si="2">TRUNC(G5/7.33,2)</f>
        <v>100</v>
      </c>
      <c r="G5" s="540">
        <f t="shared" ref="G5:G68" si="3">TRUNC(800*7.33/8,2)</f>
        <v>733</v>
      </c>
      <c r="H5" s="540">
        <f t="shared" si="0"/>
        <v>182</v>
      </c>
      <c r="I5" s="541">
        <f t="shared" si="1"/>
        <v>3.8229165105017767E-3</v>
      </c>
    </row>
    <row r="6" spans="1:255" ht="15" customHeight="1">
      <c r="A6" s="792"/>
      <c r="B6" s="47" t="s">
        <v>78</v>
      </c>
      <c r="C6" s="47">
        <v>127</v>
      </c>
      <c r="D6" s="539">
        <v>2</v>
      </c>
      <c r="E6" s="540">
        <f t="shared" ref="E6:E18" si="4">C6*D6</f>
        <v>254</v>
      </c>
      <c r="F6" s="540">
        <f t="shared" si="2"/>
        <v>100</v>
      </c>
      <c r="G6" s="540">
        <f t="shared" si="3"/>
        <v>733</v>
      </c>
      <c r="H6" s="540">
        <f t="shared" si="0"/>
        <v>182</v>
      </c>
      <c r="I6" s="541">
        <f t="shared" si="1"/>
        <v>1.9039623405244142E-3</v>
      </c>
    </row>
    <row r="7" spans="1:255" ht="15" customHeight="1">
      <c r="A7" s="799" t="s">
        <v>300</v>
      </c>
      <c r="B7" s="47" t="s">
        <v>79</v>
      </c>
      <c r="C7" s="47">
        <v>1100</v>
      </c>
      <c r="D7" s="539">
        <v>2</v>
      </c>
      <c r="E7" s="540">
        <f t="shared" si="4"/>
        <v>2200</v>
      </c>
      <c r="F7" s="540">
        <f t="shared" si="2"/>
        <v>100</v>
      </c>
      <c r="G7" s="540">
        <f t="shared" si="3"/>
        <v>733</v>
      </c>
      <c r="H7" s="540">
        <f t="shared" si="0"/>
        <v>182</v>
      </c>
      <c r="I7" s="541">
        <f t="shared" si="1"/>
        <v>1.6491012398242959E-2</v>
      </c>
    </row>
    <row r="8" spans="1:255" ht="24" customHeight="1">
      <c r="A8" s="800"/>
      <c r="B8" s="51" t="s">
        <v>80</v>
      </c>
      <c r="C8" s="47">
        <v>2400</v>
      </c>
      <c r="D8" s="539">
        <v>2</v>
      </c>
      <c r="E8" s="540">
        <f t="shared" si="4"/>
        <v>4800</v>
      </c>
      <c r="F8" s="540">
        <f t="shared" si="2"/>
        <v>100</v>
      </c>
      <c r="G8" s="540">
        <f t="shared" si="3"/>
        <v>733</v>
      </c>
      <c r="H8" s="540">
        <f t="shared" si="0"/>
        <v>182</v>
      </c>
      <c r="I8" s="541">
        <f t="shared" si="1"/>
        <v>3.5980390687075543E-2</v>
      </c>
    </row>
    <row r="9" spans="1:255" ht="15" customHeight="1">
      <c r="A9" s="800"/>
      <c r="B9" s="47" t="s">
        <v>81</v>
      </c>
      <c r="C9" s="47">
        <v>1750</v>
      </c>
      <c r="D9" s="539">
        <v>2</v>
      </c>
      <c r="E9" s="540">
        <f t="shared" si="4"/>
        <v>3500</v>
      </c>
      <c r="F9" s="540">
        <f t="shared" si="2"/>
        <v>100</v>
      </c>
      <c r="G9" s="540">
        <f t="shared" si="3"/>
        <v>733</v>
      </c>
      <c r="H9" s="540">
        <f t="shared" si="0"/>
        <v>182</v>
      </c>
      <c r="I9" s="541">
        <f t="shared" si="1"/>
        <v>2.6235701542659251E-2</v>
      </c>
    </row>
    <row r="10" spans="1:255" ht="15" customHeight="1">
      <c r="A10" s="800"/>
      <c r="B10" s="47" t="s">
        <v>82</v>
      </c>
      <c r="C10" s="47">
        <v>871</v>
      </c>
      <c r="D10" s="539">
        <v>2</v>
      </c>
      <c r="E10" s="540">
        <f t="shared" si="4"/>
        <v>1742</v>
      </c>
      <c r="F10" s="540">
        <f t="shared" si="2"/>
        <v>100</v>
      </c>
      <c r="G10" s="540">
        <f t="shared" si="3"/>
        <v>733</v>
      </c>
      <c r="H10" s="540">
        <f t="shared" si="0"/>
        <v>182</v>
      </c>
      <c r="I10" s="541">
        <f t="shared" si="1"/>
        <v>1.3057883453517832E-2</v>
      </c>
    </row>
    <row r="11" spans="1:255" ht="15" customHeight="1">
      <c r="A11" s="800"/>
      <c r="B11" s="47" t="s">
        <v>83</v>
      </c>
      <c r="C11" s="47">
        <v>767</v>
      </c>
      <c r="D11" s="539">
        <v>2</v>
      </c>
      <c r="E11" s="540">
        <f t="shared" si="4"/>
        <v>1534</v>
      </c>
      <c r="F11" s="540">
        <f t="shared" si="2"/>
        <v>100</v>
      </c>
      <c r="G11" s="540">
        <f t="shared" si="3"/>
        <v>733</v>
      </c>
      <c r="H11" s="540">
        <f t="shared" si="0"/>
        <v>182</v>
      </c>
      <c r="I11" s="541">
        <f t="shared" si="1"/>
        <v>1.1498733190411226E-2</v>
      </c>
    </row>
    <row r="12" spans="1:255" ht="15" customHeight="1">
      <c r="A12" s="800"/>
      <c r="B12" s="47" t="s">
        <v>84</v>
      </c>
      <c r="C12" s="47">
        <v>350</v>
      </c>
      <c r="D12" s="539">
        <v>2</v>
      </c>
      <c r="E12" s="540">
        <f t="shared" si="4"/>
        <v>700</v>
      </c>
      <c r="F12" s="540">
        <f t="shared" si="2"/>
        <v>100</v>
      </c>
      <c r="G12" s="540">
        <f t="shared" si="3"/>
        <v>733</v>
      </c>
      <c r="H12" s="540">
        <f t="shared" si="0"/>
        <v>182</v>
      </c>
      <c r="I12" s="541">
        <f t="shared" si="1"/>
        <v>5.2471403085318502E-3</v>
      </c>
    </row>
    <row r="13" spans="1:255" ht="15" customHeight="1">
      <c r="A13" s="800"/>
      <c r="B13" s="47" t="s">
        <v>85</v>
      </c>
      <c r="C13" s="47">
        <v>450</v>
      </c>
      <c r="D13" s="539">
        <v>2</v>
      </c>
      <c r="E13" s="540">
        <f t="shared" si="4"/>
        <v>900</v>
      </c>
      <c r="F13" s="540">
        <f t="shared" si="2"/>
        <v>100</v>
      </c>
      <c r="G13" s="540">
        <f t="shared" si="3"/>
        <v>733</v>
      </c>
      <c r="H13" s="540">
        <f t="shared" si="0"/>
        <v>182</v>
      </c>
      <c r="I13" s="541">
        <f t="shared" si="1"/>
        <v>6.7463232538266648E-3</v>
      </c>
    </row>
    <row r="14" spans="1:255" ht="15" customHeight="1">
      <c r="A14" s="800"/>
      <c r="B14" s="47" t="s">
        <v>86</v>
      </c>
      <c r="C14" s="47">
        <v>250</v>
      </c>
      <c r="D14" s="539">
        <v>2</v>
      </c>
      <c r="E14" s="540">
        <f t="shared" si="4"/>
        <v>500</v>
      </c>
      <c r="F14" s="540">
        <f t="shared" si="2"/>
        <v>100</v>
      </c>
      <c r="G14" s="540">
        <f t="shared" si="3"/>
        <v>733</v>
      </c>
      <c r="H14" s="540">
        <f t="shared" si="0"/>
        <v>182</v>
      </c>
      <c r="I14" s="541">
        <f t="shared" si="1"/>
        <v>3.7479573632370356E-3</v>
      </c>
    </row>
    <row r="15" spans="1:255" ht="15" customHeight="1">
      <c r="A15" s="801"/>
      <c r="B15" s="47" t="s">
        <v>87</v>
      </c>
      <c r="C15" s="47">
        <v>42</v>
      </c>
      <c r="D15" s="539">
        <v>2</v>
      </c>
      <c r="E15" s="540">
        <f t="shared" si="4"/>
        <v>84</v>
      </c>
      <c r="F15" s="540">
        <f t="shared" si="2"/>
        <v>100</v>
      </c>
      <c r="G15" s="540">
        <f t="shared" si="3"/>
        <v>733</v>
      </c>
      <c r="H15" s="540">
        <f t="shared" si="0"/>
        <v>182</v>
      </c>
      <c r="I15" s="541">
        <f t="shared" si="1"/>
        <v>6.2965683702382203E-4</v>
      </c>
    </row>
    <row r="16" spans="1:255" ht="15" customHeight="1">
      <c r="A16" s="52" t="s">
        <v>301</v>
      </c>
      <c r="B16" s="47" t="s">
        <v>88</v>
      </c>
      <c r="C16" s="47">
        <v>500</v>
      </c>
      <c r="D16" s="539">
        <v>2</v>
      </c>
      <c r="E16" s="540">
        <f t="shared" si="4"/>
        <v>1000</v>
      </c>
      <c r="F16" s="540">
        <f t="shared" si="2"/>
        <v>100</v>
      </c>
      <c r="G16" s="540">
        <f t="shared" si="3"/>
        <v>733</v>
      </c>
      <c r="H16" s="540">
        <f t="shared" si="0"/>
        <v>182</v>
      </c>
      <c r="I16" s="541">
        <f t="shared" si="1"/>
        <v>7.4959147264740712E-3</v>
      </c>
    </row>
    <row r="17" spans="1:9" ht="15" customHeight="1">
      <c r="A17" s="799" t="s">
        <v>302</v>
      </c>
      <c r="B17" s="47" t="s">
        <v>89</v>
      </c>
      <c r="C17" s="47">
        <v>1000</v>
      </c>
      <c r="D17" s="539">
        <v>2</v>
      </c>
      <c r="E17" s="540">
        <f t="shared" si="4"/>
        <v>2000</v>
      </c>
      <c r="F17" s="540">
        <f t="shared" si="2"/>
        <v>100</v>
      </c>
      <c r="G17" s="540">
        <f t="shared" si="3"/>
        <v>733</v>
      </c>
      <c r="H17" s="540">
        <f t="shared" si="0"/>
        <v>182</v>
      </c>
      <c r="I17" s="541">
        <f t="shared" si="1"/>
        <v>1.4991829452948142E-2</v>
      </c>
    </row>
    <row r="18" spans="1:9" ht="15" customHeight="1">
      <c r="A18" s="800"/>
      <c r="B18" s="47" t="s">
        <v>90</v>
      </c>
      <c r="C18" s="47">
        <v>12000</v>
      </c>
      <c r="D18" s="539">
        <v>2</v>
      </c>
      <c r="E18" s="540">
        <f t="shared" si="4"/>
        <v>24000</v>
      </c>
      <c r="F18" s="540">
        <f t="shared" si="2"/>
        <v>100</v>
      </c>
      <c r="G18" s="540">
        <f t="shared" si="3"/>
        <v>733</v>
      </c>
      <c r="H18" s="540">
        <f t="shared" si="0"/>
        <v>182</v>
      </c>
      <c r="I18" s="541">
        <f t="shared" si="1"/>
        <v>0.17990195343537771</v>
      </c>
    </row>
    <row r="19" spans="1:9" ht="15" customHeight="1">
      <c r="A19" s="800"/>
      <c r="B19" s="47" t="s">
        <v>91</v>
      </c>
      <c r="C19" s="47">
        <v>4500</v>
      </c>
      <c r="D19" s="539">
        <v>2</v>
      </c>
      <c r="E19" s="540">
        <f t="shared" ref="E19:E82" si="5">C19*D19</f>
        <v>9000</v>
      </c>
      <c r="F19" s="540">
        <f t="shared" ref="F19:F82" si="6">TRUNC(G19/7.33,2)</f>
        <v>100</v>
      </c>
      <c r="G19" s="540">
        <f t="shared" si="3"/>
        <v>733</v>
      </c>
      <c r="H19" s="540">
        <f t="shared" si="0"/>
        <v>182</v>
      </c>
      <c r="I19" s="541">
        <f t="shared" ref="I19:I82" si="7">(C19*D19)/(H19*G19)</f>
        <v>6.7463232538266651E-2</v>
      </c>
    </row>
    <row r="20" spans="1:9" ht="15" customHeight="1">
      <c r="A20" s="801"/>
      <c r="B20" s="47" t="s">
        <v>92</v>
      </c>
      <c r="C20" s="47">
        <v>2060</v>
      </c>
      <c r="D20" s="539">
        <v>2</v>
      </c>
      <c r="E20" s="540">
        <f t="shared" si="5"/>
        <v>4120</v>
      </c>
      <c r="F20" s="540">
        <f t="shared" si="6"/>
        <v>100</v>
      </c>
      <c r="G20" s="540">
        <f t="shared" si="3"/>
        <v>733</v>
      </c>
      <c r="H20" s="540">
        <f t="shared" si="0"/>
        <v>182</v>
      </c>
      <c r="I20" s="541">
        <f t="shared" si="7"/>
        <v>3.0883168673073176E-2</v>
      </c>
    </row>
    <row r="21" spans="1:9" ht="15" customHeight="1">
      <c r="A21" s="799" t="s">
        <v>303</v>
      </c>
      <c r="B21" s="47" t="s">
        <v>93</v>
      </c>
      <c r="C21" s="47">
        <v>750</v>
      </c>
      <c r="D21" s="539">
        <v>2</v>
      </c>
      <c r="E21" s="540">
        <f t="shared" si="5"/>
        <v>1500</v>
      </c>
      <c r="F21" s="540">
        <f t="shared" si="6"/>
        <v>100</v>
      </c>
      <c r="G21" s="540">
        <f t="shared" si="3"/>
        <v>733</v>
      </c>
      <c r="H21" s="540">
        <f t="shared" si="0"/>
        <v>182</v>
      </c>
      <c r="I21" s="541">
        <f t="shared" si="7"/>
        <v>1.1243872089711107E-2</v>
      </c>
    </row>
    <row r="22" spans="1:9" ht="15" customHeight="1">
      <c r="A22" s="800"/>
      <c r="B22" s="47" t="s">
        <v>94</v>
      </c>
      <c r="C22" s="47">
        <v>67</v>
      </c>
      <c r="D22" s="539">
        <v>2</v>
      </c>
      <c r="E22" s="540">
        <f t="shared" si="5"/>
        <v>134</v>
      </c>
      <c r="F22" s="540">
        <f t="shared" si="6"/>
        <v>100</v>
      </c>
      <c r="G22" s="540">
        <f t="shared" si="3"/>
        <v>733</v>
      </c>
      <c r="H22" s="540">
        <f t="shared" si="0"/>
        <v>182</v>
      </c>
      <c r="I22" s="541">
        <f t="shared" si="7"/>
        <v>1.0044525733475256E-3</v>
      </c>
    </row>
    <row r="23" spans="1:9" ht="15" customHeight="1">
      <c r="A23" s="800"/>
      <c r="B23" s="47" t="s">
        <v>95</v>
      </c>
      <c r="C23" s="47">
        <v>540</v>
      </c>
      <c r="D23" s="539">
        <v>2</v>
      </c>
      <c r="E23" s="540">
        <f t="shared" si="5"/>
        <v>1080</v>
      </c>
      <c r="F23" s="540">
        <f t="shared" si="6"/>
        <v>100</v>
      </c>
      <c r="G23" s="540">
        <f t="shared" si="3"/>
        <v>733</v>
      </c>
      <c r="H23" s="540">
        <f t="shared" si="0"/>
        <v>182</v>
      </c>
      <c r="I23" s="541">
        <f t="shared" si="7"/>
        <v>8.0955879045919981E-3</v>
      </c>
    </row>
    <row r="24" spans="1:9" ht="15" customHeight="1">
      <c r="A24" s="800"/>
      <c r="B24" s="47" t="s">
        <v>96</v>
      </c>
      <c r="C24" s="47">
        <v>81</v>
      </c>
      <c r="D24" s="539">
        <v>2</v>
      </c>
      <c r="E24" s="540">
        <f t="shared" si="5"/>
        <v>162</v>
      </c>
      <c r="F24" s="540">
        <f t="shared" si="6"/>
        <v>100</v>
      </c>
      <c r="G24" s="540">
        <f t="shared" si="3"/>
        <v>733</v>
      </c>
      <c r="H24" s="540">
        <f t="shared" si="0"/>
        <v>182</v>
      </c>
      <c r="I24" s="541">
        <f t="shared" si="7"/>
        <v>1.2143381856887995E-3</v>
      </c>
    </row>
    <row r="25" spans="1:9" ht="15" customHeight="1">
      <c r="A25" s="800"/>
      <c r="B25" s="47" t="s">
        <v>97</v>
      </c>
      <c r="C25" s="47">
        <v>115</v>
      </c>
      <c r="D25" s="539">
        <v>2</v>
      </c>
      <c r="E25" s="540">
        <f t="shared" si="5"/>
        <v>230</v>
      </c>
      <c r="F25" s="540">
        <f t="shared" si="6"/>
        <v>100</v>
      </c>
      <c r="G25" s="540">
        <f t="shared" si="3"/>
        <v>733</v>
      </c>
      <c r="H25" s="540">
        <f t="shared" si="0"/>
        <v>182</v>
      </c>
      <c r="I25" s="541">
        <f t="shared" si="7"/>
        <v>1.7240603870890365E-3</v>
      </c>
    </row>
    <row r="26" spans="1:9" ht="15" customHeight="1">
      <c r="A26" s="801"/>
      <c r="B26" s="47" t="s">
        <v>98</v>
      </c>
      <c r="C26" s="47">
        <v>99</v>
      </c>
      <c r="D26" s="539">
        <v>2</v>
      </c>
      <c r="E26" s="540">
        <f t="shared" si="5"/>
        <v>198</v>
      </c>
      <c r="F26" s="540">
        <f t="shared" si="6"/>
        <v>100</v>
      </c>
      <c r="G26" s="540">
        <f t="shared" si="3"/>
        <v>733</v>
      </c>
      <c r="H26" s="540">
        <f t="shared" si="0"/>
        <v>182</v>
      </c>
      <c r="I26" s="541">
        <f t="shared" si="7"/>
        <v>1.4841911158418662E-3</v>
      </c>
    </row>
    <row r="27" spans="1:9" ht="15" customHeight="1">
      <c r="A27" s="799" t="s">
        <v>304</v>
      </c>
      <c r="B27" s="47" t="s">
        <v>99</v>
      </c>
      <c r="C27" s="47">
        <v>290</v>
      </c>
      <c r="D27" s="539">
        <v>2</v>
      </c>
      <c r="E27" s="540">
        <f t="shared" si="5"/>
        <v>580</v>
      </c>
      <c r="F27" s="540">
        <f t="shared" si="6"/>
        <v>100</v>
      </c>
      <c r="G27" s="540">
        <f t="shared" si="3"/>
        <v>733</v>
      </c>
      <c r="H27" s="540">
        <f t="shared" si="0"/>
        <v>182</v>
      </c>
      <c r="I27" s="541">
        <f t="shared" si="7"/>
        <v>4.3476305413549616E-3</v>
      </c>
    </row>
    <row r="28" spans="1:9" ht="15" customHeight="1">
      <c r="A28" s="800"/>
      <c r="B28" s="47" t="s">
        <v>100</v>
      </c>
      <c r="C28" s="47">
        <v>600</v>
      </c>
      <c r="D28" s="539">
        <v>2</v>
      </c>
      <c r="E28" s="540">
        <f t="shared" si="5"/>
        <v>1200</v>
      </c>
      <c r="F28" s="540">
        <f t="shared" si="6"/>
        <v>100</v>
      </c>
      <c r="G28" s="540">
        <f t="shared" si="3"/>
        <v>733</v>
      </c>
      <c r="H28" s="540">
        <f t="shared" si="0"/>
        <v>182</v>
      </c>
      <c r="I28" s="541">
        <f t="shared" si="7"/>
        <v>8.9950976717688858E-3</v>
      </c>
    </row>
    <row r="29" spans="1:9" ht="15" customHeight="1">
      <c r="A29" s="801"/>
      <c r="B29" s="47" t="s">
        <v>101</v>
      </c>
      <c r="C29" s="47">
        <v>275</v>
      </c>
      <c r="D29" s="539">
        <v>2</v>
      </c>
      <c r="E29" s="540">
        <f t="shared" si="5"/>
        <v>550</v>
      </c>
      <c r="F29" s="540">
        <f t="shared" si="6"/>
        <v>100</v>
      </c>
      <c r="G29" s="540">
        <f t="shared" si="3"/>
        <v>733</v>
      </c>
      <c r="H29" s="540">
        <f t="shared" si="0"/>
        <v>182</v>
      </c>
      <c r="I29" s="541">
        <f t="shared" si="7"/>
        <v>4.1227530995607397E-3</v>
      </c>
    </row>
    <row r="30" spans="1:9" ht="15" customHeight="1">
      <c r="A30" s="799" t="s">
        <v>305</v>
      </c>
      <c r="B30" s="47" t="s">
        <v>102</v>
      </c>
      <c r="C30" s="47">
        <v>160</v>
      </c>
      <c r="D30" s="539">
        <v>2</v>
      </c>
      <c r="E30" s="540">
        <f t="shared" si="5"/>
        <v>320</v>
      </c>
      <c r="F30" s="540">
        <f t="shared" si="6"/>
        <v>100</v>
      </c>
      <c r="G30" s="540">
        <f t="shared" si="3"/>
        <v>733</v>
      </c>
      <c r="H30" s="540">
        <f t="shared" si="0"/>
        <v>182</v>
      </c>
      <c r="I30" s="541">
        <f t="shared" si="7"/>
        <v>2.3986927124717027E-3</v>
      </c>
    </row>
    <row r="31" spans="1:9" ht="15" customHeight="1">
      <c r="A31" s="800"/>
      <c r="B31" s="47" t="s">
        <v>103</v>
      </c>
      <c r="C31" s="47">
        <v>96</v>
      </c>
      <c r="D31" s="539">
        <v>2</v>
      </c>
      <c r="E31" s="540">
        <f t="shared" si="5"/>
        <v>192</v>
      </c>
      <c r="F31" s="540">
        <f t="shared" si="6"/>
        <v>100</v>
      </c>
      <c r="G31" s="540">
        <f t="shared" si="3"/>
        <v>733</v>
      </c>
      <c r="H31" s="540">
        <f t="shared" si="0"/>
        <v>182</v>
      </c>
      <c r="I31" s="541">
        <f t="shared" si="7"/>
        <v>1.4392156274830217E-3</v>
      </c>
    </row>
    <row r="32" spans="1:9" ht="15" customHeight="1">
      <c r="A32" s="800"/>
      <c r="B32" s="47" t="s">
        <v>104</v>
      </c>
      <c r="C32" s="47">
        <v>81</v>
      </c>
      <c r="D32" s="539">
        <v>2</v>
      </c>
      <c r="E32" s="540">
        <f t="shared" si="5"/>
        <v>162</v>
      </c>
      <c r="F32" s="540">
        <f t="shared" si="6"/>
        <v>100</v>
      </c>
      <c r="G32" s="540">
        <f t="shared" si="3"/>
        <v>733</v>
      </c>
      <c r="H32" s="540">
        <f t="shared" si="0"/>
        <v>182</v>
      </c>
      <c r="I32" s="541">
        <f t="shared" si="7"/>
        <v>1.2143381856887995E-3</v>
      </c>
    </row>
    <row r="33" spans="1:9" ht="15" customHeight="1">
      <c r="A33" s="800"/>
      <c r="B33" s="47" t="s">
        <v>105</v>
      </c>
      <c r="C33" s="47">
        <v>91</v>
      </c>
      <c r="D33" s="539">
        <v>2</v>
      </c>
      <c r="E33" s="540">
        <f t="shared" si="5"/>
        <v>182</v>
      </c>
      <c r="F33" s="540">
        <f t="shared" si="6"/>
        <v>100</v>
      </c>
      <c r="G33" s="540">
        <f t="shared" si="3"/>
        <v>733</v>
      </c>
      <c r="H33" s="540">
        <f t="shared" si="0"/>
        <v>182</v>
      </c>
      <c r="I33" s="541">
        <f t="shared" si="7"/>
        <v>1.364256480218281E-3</v>
      </c>
    </row>
    <row r="34" spans="1:9" ht="15" customHeight="1">
      <c r="A34" s="800"/>
      <c r="B34" s="47" t="s">
        <v>106</v>
      </c>
      <c r="C34" s="47">
        <v>1000</v>
      </c>
      <c r="D34" s="539">
        <v>2</v>
      </c>
      <c r="E34" s="540">
        <f t="shared" si="5"/>
        <v>2000</v>
      </c>
      <c r="F34" s="540">
        <f t="shared" si="6"/>
        <v>100</v>
      </c>
      <c r="G34" s="540">
        <f t="shared" si="3"/>
        <v>733</v>
      </c>
      <c r="H34" s="540">
        <f t="shared" si="0"/>
        <v>182</v>
      </c>
      <c r="I34" s="541">
        <f t="shared" si="7"/>
        <v>1.4991829452948142E-2</v>
      </c>
    </row>
    <row r="35" spans="1:9" ht="15" customHeight="1">
      <c r="A35" s="801"/>
      <c r="B35" s="47" t="s">
        <v>107</v>
      </c>
      <c r="C35" s="47">
        <v>52</v>
      </c>
      <c r="D35" s="539">
        <v>2</v>
      </c>
      <c r="E35" s="540">
        <f t="shared" si="5"/>
        <v>104</v>
      </c>
      <c r="F35" s="540">
        <f t="shared" si="6"/>
        <v>100</v>
      </c>
      <c r="G35" s="540">
        <f t="shared" si="3"/>
        <v>733</v>
      </c>
      <c r="H35" s="540">
        <f t="shared" si="0"/>
        <v>182</v>
      </c>
      <c r="I35" s="541">
        <f t="shared" si="7"/>
        <v>7.7957513155330342E-4</v>
      </c>
    </row>
    <row r="36" spans="1:9" ht="15" customHeight="1">
      <c r="A36" s="805" t="s">
        <v>306</v>
      </c>
      <c r="B36" s="47" t="s">
        <v>108</v>
      </c>
      <c r="C36" s="47">
        <v>550</v>
      </c>
      <c r="D36" s="539">
        <v>2</v>
      </c>
      <c r="E36" s="540">
        <f t="shared" si="5"/>
        <v>1100</v>
      </c>
      <c r="F36" s="540">
        <f t="shared" si="6"/>
        <v>100</v>
      </c>
      <c r="G36" s="540">
        <f t="shared" si="3"/>
        <v>733</v>
      </c>
      <c r="H36" s="540">
        <f t="shared" si="0"/>
        <v>182</v>
      </c>
      <c r="I36" s="541">
        <f t="shared" si="7"/>
        <v>8.2455061991214794E-3</v>
      </c>
    </row>
    <row r="37" spans="1:9" ht="15" customHeight="1">
      <c r="A37" s="806"/>
      <c r="B37" s="47" t="s">
        <v>109</v>
      </c>
      <c r="C37" s="47">
        <v>550</v>
      </c>
      <c r="D37" s="539">
        <v>2</v>
      </c>
      <c r="E37" s="540">
        <f t="shared" si="5"/>
        <v>1100</v>
      </c>
      <c r="F37" s="540">
        <f t="shared" si="6"/>
        <v>100</v>
      </c>
      <c r="G37" s="540">
        <f t="shared" si="3"/>
        <v>733</v>
      </c>
      <c r="H37" s="540">
        <f t="shared" si="0"/>
        <v>182</v>
      </c>
      <c r="I37" s="541">
        <f t="shared" si="7"/>
        <v>8.2455061991214794E-3</v>
      </c>
    </row>
    <row r="38" spans="1:9" ht="15" customHeight="1">
      <c r="A38" s="806"/>
      <c r="B38" s="47" t="s">
        <v>110</v>
      </c>
      <c r="C38" s="47">
        <v>110</v>
      </c>
      <c r="D38" s="539">
        <v>2</v>
      </c>
      <c r="E38" s="540">
        <f t="shared" si="5"/>
        <v>220</v>
      </c>
      <c r="F38" s="540">
        <f t="shared" si="6"/>
        <v>100</v>
      </c>
      <c r="G38" s="540">
        <f t="shared" si="3"/>
        <v>733</v>
      </c>
      <c r="H38" s="540">
        <f t="shared" si="0"/>
        <v>182</v>
      </c>
      <c r="I38" s="541">
        <f t="shared" si="7"/>
        <v>1.6491012398242957E-3</v>
      </c>
    </row>
    <row r="39" spans="1:9" ht="15" customHeight="1">
      <c r="A39" s="806"/>
      <c r="B39" s="565" t="s">
        <v>111</v>
      </c>
      <c r="C39" s="47">
        <v>75</v>
      </c>
      <c r="D39" s="539">
        <v>2</v>
      </c>
      <c r="E39" s="540">
        <f t="shared" si="5"/>
        <v>150</v>
      </c>
      <c r="F39" s="540">
        <f t="shared" si="6"/>
        <v>100</v>
      </c>
      <c r="G39" s="540">
        <f t="shared" si="3"/>
        <v>733</v>
      </c>
      <c r="H39" s="540">
        <f t="shared" si="0"/>
        <v>182</v>
      </c>
      <c r="I39" s="541">
        <f t="shared" si="7"/>
        <v>1.1243872089711107E-3</v>
      </c>
    </row>
    <row r="40" spans="1:9" ht="15" customHeight="1">
      <c r="A40" s="806"/>
      <c r="B40" s="48" t="s">
        <v>87</v>
      </c>
      <c r="C40" s="47">
        <v>50</v>
      </c>
      <c r="D40" s="539">
        <v>2</v>
      </c>
      <c r="E40" s="540">
        <f t="shared" si="5"/>
        <v>100</v>
      </c>
      <c r="F40" s="540">
        <f t="shared" si="6"/>
        <v>100</v>
      </c>
      <c r="G40" s="540">
        <f t="shared" si="3"/>
        <v>733</v>
      </c>
      <c r="H40" s="540">
        <f t="shared" si="0"/>
        <v>182</v>
      </c>
      <c r="I40" s="541">
        <f t="shared" si="7"/>
        <v>7.4959147264740719E-4</v>
      </c>
    </row>
    <row r="41" spans="1:9" ht="15" customHeight="1">
      <c r="A41" s="807"/>
      <c r="B41" s="47" t="s">
        <v>112</v>
      </c>
      <c r="C41" s="47">
        <v>200</v>
      </c>
      <c r="D41" s="539">
        <v>2</v>
      </c>
      <c r="E41" s="540">
        <f t="shared" si="5"/>
        <v>400</v>
      </c>
      <c r="F41" s="540">
        <f t="shared" si="6"/>
        <v>100</v>
      </c>
      <c r="G41" s="540">
        <f t="shared" si="3"/>
        <v>733</v>
      </c>
      <c r="H41" s="540">
        <f t="shared" si="0"/>
        <v>182</v>
      </c>
      <c r="I41" s="541">
        <f t="shared" si="7"/>
        <v>2.9983658905896288E-3</v>
      </c>
    </row>
    <row r="42" spans="1:9" ht="15" customHeight="1">
      <c r="A42" s="799" t="s">
        <v>307</v>
      </c>
      <c r="B42" s="47" t="s">
        <v>113</v>
      </c>
      <c r="C42" s="47">
        <v>247</v>
      </c>
      <c r="D42" s="539">
        <v>2</v>
      </c>
      <c r="E42" s="540">
        <f t="shared" si="5"/>
        <v>494</v>
      </c>
      <c r="F42" s="540">
        <f t="shared" si="6"/>
        <v>100</v>
      </c>
      <c r="G42" s="540">
        <f t="shared" si="3"/>
        <v>733</v>
      </c>
      <c r="H42" s="540">
        <f t="shared" si="0"/>
        <v>182</v>
      </c>
      <c r="I42" s="541">
        <f t="shared" si="7"/>
        <v>3.7029818748781913E-3</v>
      </c>
    </row>
    <row r="43" spans="1:9" ht="15" customHeight="1">
      <c r="A43" s="800"/>
      <c r="B43" s="47" t="s">
        <v>114</v>
      </c>
      <c r="C43" s="47">
        <v>350</v>
      </c>
      <c r="D43" s="539">
        <v>2</v>
      </c>
      <c r="E43" s="540">
        <f t="shared" si="5"/>
        <v>700</v>
      </c>
      <c r="F43" s="540">
        <f t="shared" si="6"/>
        <v>100</v>
      </c>
      <c r="G43" s="540">
        <f t="shared" si="3"/>
        <v>733</v>
      </c>
      <c r="H43" s="540">
        <f t="shared" si="0"/>
        <v>182</v>
      </c>
      <c r="I43" s="541">
        <f t="shared" si="7"/>
        <v>5.2471403085318502E-3</v>
      </c>
    </row>
    <row r="44" spans="1:9" ht="15" customHeight="1">
      <c r="A44" s="800"/>
      <c r="B44" s="47" t="s">
        <v>115</v>
      </c>
      <c r="C44" s="47">
        <v>68</v>
      </c>
      <c r="D44" s="539">
        <v>2</v>
      </c>
      <c r="E44" s="540">
        <f t="shared" si="5"/>
        <v>136</v>
      </c>
      <c r="F44" s="540">
        <f t="shared" si="6"/>
        <v>100</v>
      </c>
      <c r="G44" s="540">
        <f t="shared" si="3"/>
        <v>733</v>
      </c>
      <c r="H44" s="540">
        <f t="shared" si="0"/>
        <v>182</v>
      </c>
      <c r="I44" s="541">
        <f t="shared" si="7"/>
        <v>1.0194444028004737E-3</v>
      </c>
    </row>
    <row r="45" spans="1:9" ht="15" customHeight="1">
      <c r="A45" s="800"/>
      <c r="B45" s="47" t="s">
        <v>116</v>
      </c>
      <c r="C45" s="47">
        <v>71</v>
      </c>
      <c r="D45" s="539">
        <v>2</v>
      </c>
      <c r="E45" s="540">
        <f t="shared" si="5"/>
        <v>142</v>
      </c>
      <c r="F45" s="540">
        <f t="shared" si="6"/>
        <v>100</v>
      </c>
      <c r="G45" s="540">
        <f t="shared" si="3"/>
        <v>733</v>
      </c>
      <c r="H45" s="540">
        <f t="shared" si="0"/>
        <v>182</v>
      </c>
      <c r="I45" s="541">
        <f t="shared" si="7"/>
        <v>1.0644198911593183E-3</v>
      </c>
    </row>
    <row r="46" spans="1:9" ht="15" customHeight="1">
      <c r="A46" s="800"/>
      <c r="B46" s="47" t="s">
        <v>117</v>
      </c>
      <c r="C46" s="47">
        <v>56</v>
      </c>
      <c r="D46" s="539">
        <v>2</v>
      </c>
      <c r="E46" s="540">
        <f t="shared" si="5"/>
        <v>112</v>
      </c>
      <c r="F46" s="540">
        <f t="shared" si="6"/>
        <v>100</v>
      </c>
      <c r="G46" s="540">
        <f t="shared" si="3"/>
        <v>733</v>
      </c>
      <c r="H46" s="540">
        <f t="shared" si="0"/>
        <v>182</v>
      </c>
      <c r="I46" s="541">
        <f t="shared" si="7"/>
        <v>8.39542449365096E-4</v>
      </c>
    </row>
    <row r="47" spans="1:9" ht="15" customHeight="1">
      <c r="A47" s="800"/>
      <c r="B47" s="47" t="s">
        <v>118</v>
      </c>
      <c r="C47" s="47">
        <v>65</v>
      </c>
      <c r="D47" s="539">
        <v>2</v>
      </c>
      <c r="E47" s="540">
        <f t="shared" si="5"/>
        <v>130</v>
      </c>
      <c r="F47" s="540">
        <f t="shared" si="6"/>
        <v>100</v>
      </c>
      <c r="G47" s="540">
        <f t="shared" si="3"/>
        <v>733</v>
      </c>
      <c r="H47" s="540">
        <f t="shared" si="0"/>
        <v>182</v>
      </c>
      <c r="I47" s="541">
        <f t="shared" si="7"/>
        <v>9.7446891444162933E-4</v>
      </c>
    </row>
    <row r="48" spans="1:9" ht="15" customHeight="1">
      <c r="A48" s="801"/>
      <c r="B48" s="47" t="s">
        <v>119</v>
      </c>
      <c r="C48" s="47">
        <v>140</v>
      </c>
      <c r="D48" s="539">
        <v>2</v>
      </c>
      <c r="E48" s="540">
        <f t="shared" si="5"/>
        <v>280</v>
      </c>
      <c r="F48" s="540">
        <f t="shared" si="6"/>
        <v>100</v>
      </c>
      <c r="G48" s="540">
        <f t="shared" si="3"/>
        <v>733</v>
      </c>
      <c r="H48" s="540">
        <f t="shared" si="0"/>
        <v>182</v>
      </c>
      <c r="I48" s="541">
        <f t="shared" si="7"/>
        <v>2.0988561234127402E-3</v>
      </c>
    </row>
    <row r="49" spans="1:9" ht="15" customHeight="1">
      <c r="A49" s="805" t="s">
        <v>308</v>
      </c>
      <c r="B49" s="47" t="s">
        <v>120</v>
      </c>
      <c r="C49" s="47">
        <v>350</v>
      </c>
      <c r="D49" s="539">
        <v>2</v>
      </c>
      <c r="E49" s="540">
        <f t="shared" si="5"/>
        <v>700</v>
      </c>
      <c r="F49" s="540">
        <f t="shared" si="6"/>
        <v>100</v>
      </c>
      <c r="G49" s="540">
        <f t="shared" si="3"/>
        <v>733</v>
      </c>
      <c r="H49" s="540">
        <f t="shared" si="0"/>
        <v>182</v>
      </c>
      <c r="I49" s="541">
        <f t="shared" si="7"/>
        <v>5.2471403085318502E-3</v>
      </c>
    </row>
    <row r="50" spans="1:9" ht="15" customHeight="1">
      <c r="A50" s="806"/>
      <c r="B50" s="47" t="s">
        <v>121</v>
      </c>
      <c r="C50" s="47">
        <v>60</v>
      </c>
      <c r="D50" s="539">
        <v>2</v>
      </c>
      <c r="E50" s="540">
        <f t="shared" si="5"/>
        <v>120</v>
      </c>
      <c r="F50" s="540">
        <f t="shared" si="6"/>
        <v>100</v>
      </c>
      <c r="G50" s="540">
        <f t="shared" si="3"/>
        <v>733</v>
      </c>
      <c r="H50" s="540">
        <f t="shared" si="0"/>
        <v>182</v>
      </c>
      <c r="I50" s="541">
        <f t="shared" si="7"/>
        <v>8.9950976717688858E-4</v>
      </c>
    </row>
    <row r="51" spans="1:9" ht="15" customHeight="1">
      <c r="A51" s="806"/>
      <c r="B51" s="48" t="s">
        <v>122</v>
      </c>
      <c r="C51" s="47">
        <v>60</v>
      </c>
      <c r="D51" s="539">
        <v>2</v>
      </c>
      <c r="E51" s="540">
        <f t="shared" si="5"/>
        <v>120</v>
      </c>
      <c r="F51" s="540">
        <f t="shared" si="6"/>
        <v>100</v>
      </c>
      <c r="G51" s="540">
        <f t="shared" si="3"/>
        <v>733</v>
      </c>
      <c r="H51" s="540">
        <f t="shared" si="0"/>
        <v>182</v>
      </c>
      <c r="I51" s="541">
        <f t="shared" si="7"/>
        <v>8.9950976717688858E-4</v>
      </c>
    </row>
    <row r="52" spans="1:9" ht="15" customHeight="1">
      <c r="A52" s="807"/>
      <c r="B52" s="48" t="s">
        <v>123</v>
      </c>
      <c r="C52" s="47">
        <v>521</v>
      </c>
      <c r="D52" s="539">
        <v>2</v>
      </c>
      <c r="E52" s="540">
        <f t="shared" si="5"/>
        <v>1042</v>
      </c>
      <c r="F52" s="540">
        <f t="shared" si="6"/>
        <v>100</v>
      </c>
      <c r="G52" s="540">
        <f t="shared" si="3"/>
        <v>733</v>
      </c>
      <c r="H52" s="540">
        <f t="shared" si="0"/>
        <v>182</v>
      </c>
      <c r="I52" s="541">
        <f t="shared" si="7"/>
        <v>7.8107431449859826E-3</v>
      </c>
    </row>
    <row r="53" spans="1:9" ht="15" customHeight="1">
      <c r="A53" s="799" t="s">
        <v>309</v>
      </c>
      <c r="B53" s="49" t="s">
        <v>124</v>
      </c>
      <c r="C53" s="49">
        <v>719</v>
      </c>
      <c r="D53" s="539">
        <v>2</v>
      </c>
      <c r="E53" s="540">
        <f t="shared" si="5"/>
        <v>1438</v>
      </c>
      <c r="F53" s="540">
        <f t="shared" si="6"/>
        <v>100</v>
      </c>
      <c r="G53" s="540">
        <f t="shared" si="3"/>
        <v>733</v>
      </c>
      <c r="H53" s="540">
        <f t="shared" si="0"/>
        <v>182</v>
      </c>
      <c r="I53" s="541">
        <f t="shared" si="7"/>
        <v>1.0779125376669715E-2</v>
      </c>
    </row>
    <row r="54" spans="1:9" ht="15" customHeight="1">
      <c r="A54" s="800"/>
      <c r="B54" s="49" t="s">
        <v>125</v>
      </c>
      <c r="C54" s="49">
        <v>70</v>
      </c>
      <c r="D54" s="539">
        <v>2</v>
      </c>
      <c r="E54" s="540">
        <f t="shared" si="5"/>
        <v>140</v>
      </c>
      <c r="F54" s="540">
        <f t="shared" si="6"/>
        <v>100</v>
      </c>
      <c r="G54" s="540">
        <f t="shared" si="3"/>
        <v>733</v>
      </c>
      <c r="H54" s="540">
        <f t="shared" si="0"/>
        <v>182</v>
      </c>
      <c r="I54" s="541">
        <f t="shared" si="7"/>
        <v>1.0494280617063701E-3</v>
      </c>
    </row>
    <row r="55" spans="1:9" ht="15" customHeight="1">
      <c r="A55" s="800"/>
      <c r="B55" s="49" t="s">
        <v>126</v>
      </c>
      <c r="C55" s="49">
        <v>260</v>
      </c>
      <c r="D55" s="539">
        <v>2</v>
      </c>
      <c r="E55" s="540">
        <f t="shared" si="5"/>
        <v>520</v>
      </c>
      <c r="F55" s="540">
        <f t="shared" si="6"/>
        <v>100</v>
      </c>
      <c r="G55" s="540">
        <f t="shared" si="3"/>
        <v>733</v>
      </c>
      <c r="H55" s="540">
        <f t="shared" si="0"/>
        <v>182</v>
      </c>
      <c r="I55" s="541">
        <f t="shared" si="7"/>
        <v>3.8978756577665173E-3</v>
      </c>
    </row>
    <row r="56" spans="1:9" ht="15" customHeight="1">
      <c r="A56" s="800"/>
      <c r="B56" s="49" t="s">
        <v>117</v>
      </c>
      <c r="C56" s="49">
        <v>55</v>
      </c>
      <c r="D56" s="539">
        <v>2</v>
      </c>
      <c r="E56" s="540">
        <f t="shared" si="5"/>
        <v>110</v>
      </c>
      <c r="F56" s="540">
        <f t="shared" si="6"/>
        <v>100</v>
      </c>
      <c r="G56" s="540">
        <f t="shared" si="3"/>
        <v>733</v>
      </c>
      <c r="H56" s="540">
        <f t="shared" si="0"/>
        <v>182</v>
      </c>
      <c r="I56" s="541">
        <f t="shared" si="7"/>
        <v>8.2455061991214783E-4</v>
      </c>
    </row>
    <row r="57" spans="1:9" ht="15" customHeight="1">
      <c r="A57" s="800"/>
      <c r="B57" s="49" t="s">
        <v>127</v>
      </c>
      <c r="C57" s="49">
        <v>210</v>
      </c>
      <c r="D57" s="539">
        <v>2</v>
      </c>
      <c r="E57" s="540">
        <f t="shared" si="5"/>
        <v>420</v>
      </c>
      <c r="F57" s="540">
        <f t="shared" si="6"/>
        <v>100</v>
      </c>
      <c r="G57" s="540">
        <f t="shared" si="3"/>
        <v>733</v>
      </c>
      <c r="H57" s="540">
        <f t="shared" si="0"/>
        <v>182</v>
      </c>
      <c r="I57" s="541">
        <f t="shared" si="7"/>
        <v>3.14828418511911E-3</v>
      </c>
    </row>
    <row r="58" spans="1:9" ht="15" customHeight="1">
      <c r="A58" s="800"/>
      <c r="B58" s="49" t="s">
        <v>128</v>
      </c>
      <c r="C58" s="49">
        <v>450</v>
      </c>
      <c r="D58" s="539">
        <v>2</v>
      </c>
      <c r="E58" s="540">
        <f t="shared" si="5"/>
        <v>900</v>
      </c>
      <c r="F58" s="540">
        <f t="shared" si="6"/>
        <v>100</v>
      </c>
      <c r="G58" s="540">
        <f t="shared" si="3"/>
        <v>733</v>
      </c>
      <c r="H58" s="540">
        <f t="shared" si="0"/>
        <v>182</v>
      </c>
      <c r="I58" s="541">
        <f t="shared" si="7"/>
        <v>6.7463232538266648E-3</v>
      </c>
    </row>
    <row r="59" spans="1:9" ht="15" customHeight="1">
      <c r="A59" s="800"/>
      <c r="B59" s="49" t="s">
        <v>129</v>
      </c>
      <c r="C59" s="49">
        <v>350</v>
      </c>
      <c r="D59" s="539">
        <v>2</v>
      </c>
      <c r="E59" s="540">
        <f t="shared" si="5"/>
        <v>700</v>
      </c>
      <c r="F59" s="540">
        <f t="shared" si="6"/>
        <v>100</v>
      </c>
      <c r="G59" s="540">
        <f t="shared" si="3"/>
        <v>733</v>
      </c>
      <c r="H59" s="540">
        <f t="shared" si="0"/>
        <v>182</v>
      </c>
      <c r="I59" s="541">
        <f t="shared" si="7"/>
        <v>5.2471403085318502E-3</v>
      </c>
    </row>
    <row r="60" spans="1:9" ht="15" customHeight="1">
      <c r="A60" s="800"/>
      <c r="B60" s="49" t="s">
        <v>130</v>
      </c>
      <c r="C60" s="49">
        <v>1300</v>
      </c>
      <c r="D60" s="539">
        <v>2</v>
      </c>
      <c r="E60" s="540">
        <f t="shared" si="5"/>
        <v>2600</v>
      </c>
      <c r="F60" s="540">
        <f t="shared" si="6"/>
        <v>100</v>
      </c>
      <c r="G60" s="540">
        <f t="shared" si="3"/>
        <v>733</v>
      </c>
      <c r="H60" s="540">
        <f t="shared" si="0"/>
        <v>182</v>
      </c>
      <c r="I60" s="541">
        <f t="shared" si="7"/>
        <v>1.9489378288832588E-2</v>
      </c>
    </row>
    <row r="61" spans="1:9" ht="15" customHeight="1">
      <c r="A61" s="800"/>
      <c r="B61" s="49" t="s">
        <v>131</v>
      </c>
      <c r="C61" s="49">
        <v>300</v>
      </c>
      <c r="D61" s="539">
        <v>2</v>
      </c>
      <c r="E61" s="540">
        <f t="shared" si="5"/>
        <v>600</v>
      </c>
      <c r="F61" s="540">
        <f t="shared" si="6"/>
        <v>100</v>
      </c>
      <c r="G61" s="540">
        <f t="shared" si="3"/>
        <v>733</v>
      </c>
      <c r="H61" s="540">
        <f t="shared" si="0"/>
        <v>182</v>
      </c>
      <c r="I61" s="541">
        <f t="shared" si="7"/>
        <v>4.4975488358844429E-3</v>
      </c>
    </row>
    <row r="62" spans="1:9" ht="15" customHeight="1">
      <c r="A62" s="800"/>
      <c r="B62" s="49" t="s">
        <v>132</v>
      </c>
      <c r="C62" s="49">
        <v>600</v>
      </c>
      <c r="D62" s="539">
        <v>2</v>
      </c>
      <c r="E62" s="540">
        <f t="shared" si="5"/>
        <v>1200</v>
      </c>
      <c r="F62" s="540">
        <f t="shared" si="6"/>
        <v>100</v>
      </c>
      <c r="G62" s="540">
        <f t="shared" si="3"/>
        <v>733</v>
      </c>
      <c r="H62" s="540">
        <f t="shared" si="0"/>
        <v>182</v>
      </c>
      <c r="I62" s="541">
        <f t="shared" si="7"/>
        <v>8.9950976717688858E-3</v>
      </c>
    </row>
    <row r="63" spans="1:9" ht="15" customHeight="1">
      <c r="A63" s="800"/>
      <c r="B63" s="49" t="s">
        <v>117</v>
      </c>
      <c r="C63" s="49">
        <v>50</v>
      </c>
      <c r="D63" s="539">
        <v>2</v>
      </c>
      <c r="E63" s="540">
        <f t="shared" si="5"/>
        <v>100</v>
      </c>
      <c r="F63" s="540">
        <f t="shared" si="6"/>
        <v>100</v>
      </c>
      <c r="G63" s="540">
        <f t="shared" si="3"/>
        <v>733</v>
      </c>
      <c r="H63" s="540">
        <f t="shared" si="0"/>
        <v>182</v>
      </c>
      <c r="I63" s="541">
        <f t="shared" si="7"/>
        <v>7.4959147264740719E-4</v>
      </c>
    </row>
    <row r="64" spans="1:9" ht="15" customHeight="1">
      <c r="A64" s="800"/>
      <c r="B64" s="49" t="s">
        <v>133</v>
      </c>
      <c r="C64" s="49">
        <v>550</v>
      </c>
      <c r="D64" s="539">
        <v>2</v>
      </c>
      <c r="E64" s="540">
        <f t="shared" si="5"/>
        <v>1100</v>
      </c>
      <c r="F64" s="540">
        <f t="shared" si="6"/>
        <v>100</v>
      </c>
      <c r="G64" s="540">
        <f t="shared" si="3"/>
        <v>733</v>
      </c>
      <c r="H64" s="540">
        <f t="shared" si="0"/>
        <v>182</v>
      </c>
      <c r="I64" s="541">
        <f t="shared" si="7"/>
        <v>8.2455061991214794E-3</v>
      </c>
    </row>
    <row r="65" spans="1:9" ht="15" customHeight="1">
      <c r="A65" s="800"/>
      <c r="B65" s="49" t="s">
        <v>134</v>
      </c>
      <c r="C65" s="49">
        <v>770</v>
      </c>
      <c r="D65" s="539">
        <v>2</v>
      </c>
      <c r="E65" s="540">
        <f t="shared" si="5"/>
        <v>1540</v>
      </c>
      <c r="F65" s="540">
        <f t="shared" si="6"/>
        <v>100</v>
      </c>
      <c r="G65" s="540">
        <f t="shared" si="3"/>
        <v>733</v>
      </c>
      <c r="H65" s="540">
        <f t="shared" si="0"/>
        <v>182</v>
      </c>
      <c r="I65" s="541">
        <f t="shared" si="7"/>
        <v>1.1543708678770071E-2</v>
      </c>
    </row>
    <row r="66" spans="1:9" ht="15" customHeight="1">
      <c r="A66" s="800"/>
      <c r="B66" s="49" t="s">
        <v>135</v>
      </c>
      <c r="C66" s="49">
        <v>500</v>
      </c>
      <c r="D66" s="539">
        <v>2</v>
      </c>
      <c r="E66" s="540">
        <f t="shared" si="5"/>
        <v>1000</v>
      </c>
      <c r="F66" s="540">
        <f t="shared" si="6"/>
        <v>100</v>
      </c>
      <c r="G66" s="540">
        <f t="shared" si="3"/>
        <v>733</v>
      </c>
      <c r="H66" s="540">
        <f t="shared" si="0"/>
        <v>182</v>
      </c>
      <c r="I66" s="541">
        <f t="shared" si="7"/>
        <v>7.4959147264740712E-3</v>
      </c>
    </row>
    <row r="67" spans="1:9" ht="15" customHeight="1">
      <c r="A67" s="800"/>
      <c r="B67" s="49" t="s">
        <v>136</v>
      </c>
      <c r="C67" s="49">
        <v>100</v>
      </c>
      <c r="D67" s="539">
        <v>2</v>
      </c>
      <c r="E67" s="540">
        <f t="shared" si="5"/>
        <v>200</v>
      </c>
      <c r="F67" s="540">
        <f t="shared" si="6"/>
        <v>100</v>
      </c>
      <c r="G67" s="540">
        <f t="shared" si="3"/>
        <v>733</v>
      </c>
      <c r="H67" s="540">
        <f t="shared" si="0"/>
        <v>182</v>
      </c>
      <c r="I67" s="541">
        <f t="shared" si="7"/>
        <v>1.4991829452948144E-3</v>
      </c>
    </row>
    <row r="68" spans="1:9" ht="15" customHeight="1">
      <c r="A68" s="800"/>
      <c r="B68" s="49" t="s">
        <v>137</v>
      </c>
      <c r="C68" s="49">
        <v>350</v>
      </c>
      <c r="D68" s="539">
        <v>2</v>
      </c>
      <c r="E68" s="540">
        <f t="shared" si="5"/>
        <v>700</v>
      </c>
      <c r="F68" s="540">
        <f t="shared" si="6"/>
        <v>100</v>
      </c>
      <c r="G68" s="540">
        <f t="shared" si="3"/>
        <v>733</v>
      </c>
      <c r="H68" s="540">
        <f t="shared" ref="H68:H131" si="8">$K$4</f>
        <v>182</v>
      </c>
      <c r="I68" s="541">
        <f t="shared" si="7"/>
        <v>5.2471403085318502E-3</v>
      </c>
    </row>
    <row r="69" spans="1:9" ht="15" customHeight="1">
      <c r="A69" s="800"/>
      <c r="B69" s="49" t="s">
        <v>58</v>
      </c>
      <c r="C69" s="49">
        <v>160</v>
      </c>
      <c r="D69" s="539">
        <v>2</v>
      </c>
      <c r="E69" s="540">
        <f t="shared" si="5"/>
        <v>320</v>
      </c>
      <c r="F69" s="540">
        <f t="shared" si="6"/>
        <v>100</v>
      </c>
      <c r="G69" s="540">
        <f t="shared" ref="G69:G132" si="9">TRUNC(800*7.33/8,2)</f>
        <v>733</v>
      </c>
      <c r="H69" s="540">
        <f t="shared" si="8"/>
        <v>182</v>
      </c>
      <c r="I69" s="541">
        <f t="shared" si="7"/>
        <v>2.3986927124717027E-3</v>
      </c>
    </row>
    <row r="70" spans="1:9" ht="15" customHeight="1">
      <c r="A70" s="800"/>
      <c r="B70" s="49" t="s">
        <v>138</v>
      </c>
      <c r="C70" s="49">
        <v>110</v>
      </c>
      <c r="D70" s="539">
        <v>2</v>
      </c>
      <c r="E70" s="540">
        <f t="shared" si="5"/>
        <v>220</v>
      </c>
      <c r="F70" s="540">
        <f t="shared" si="6"/>
        <v>100</v>
      </c>
      <c r="G70" s="540">
        <f t="shared" si="9"/>
        <v>733</v>
      </c>
      <c r="H70" s="540">
        <f t="shared" si="8"/>
        <v>182</v>
      </c>
      <c r="I70" s="541">
        <f t="shared" si="7"/>
        <v>1.6491012398242957E-3</v>
      </c>
    </row>
    <row r="71" spans="1:9" ht="15" customHeight="1">
      <c r="A71" s="800"/>
      <c r="B71" s="49" t="s">
        <v>139</v>
      </c>
      <c r="C71" s="49">
        <v>270</v>
      </c>
      <c r="D71" s="539">
        <v>2</v>
      </c>
      <c r="E71" s="540">
        <f t="shared" si="5"/>
        <v>540</v>
      </c>
      <c r="F71" s="540">
        <f t="shared" si="6"/>
        <v>100</v>
      </c>
      <c r="G71" s="540">
        <f t="shared" si="9"/>
        <v>733</v>
      </c>
      <c r="H71" s="540">
        <f t="shared" si="8"/>
        <v>182</v>
      </c>
      <c r="I71" s="541">
        <f t="shared" si="7"/>
        <v>4.0477939522959991E-3</v>
      </c>
    </row>
    <row r="72" spans="1:9" ht="15" customHeight="1">
      <c r="A72" s="800"/>
      <c r="B72" s="49" t="s">
        <v>140</v>
      </c>
      <c r="C72" s="49">
        <v>130</v>
      </c>
      <c r="D72" s="539">
        <v>2</v>
      </c>
      <c r="E72" s="540">
        <f t="shared" si="5"/>
        <v>260</v>
      </c>
      <c r="F72" s="540">
        <f t="shared" si="6"/>
        <v>100</v>
      </c>
      <c r="G72" s="540">
        <f t="shared" si="9"/>
        <v>733</v>
      </c>
      <c r="H72" s="540">
        <f t="shared" si="8"/>
        <v>182</v>
      </c>
      <c r="I72" s="541">
        <f t="shared" si="7"/>
        <v>1.9489378288832587E-3</v>
      </c>
    </row>
    <row r="73" spans="1:9" ht="15" customHeight="1">
      <c r="A73" s="800"/>
      <c r="B73" s="49" t="s">
        <v>141</v>
      </c>
      <c r="C73" s="49">
        <v>490</v>
      </c>
      <c r="D73" s="539">
        <v>2</v>
      </c>
      <c r="E73" s="540">
        <f t="shared" si="5"/>
        <v>980</v>
      </c>
      <c r="F73" s="540">
        <f t="shared" si="6"/>
        <v>100</v>
      </c>
      <c r="G73" s="540">
        <f t="shared" si="9"/>
        <v>733</v>
      </c>
      <c r="H73" s="540">
        <f t="shared" si="8"/>
        <v>182</v>
      </c>
      <c r="I73" s="541">
        <f t="shared" si="7"/>
        <v>7.3459964319445899E-3</v>
      </c>
    </row>
    <row r="74" spans="1:9" ht="15" customHeight="1">
      <c r="A74" s="800"/>
      <c r="B74" s="49" t="s">
        <v>142</v>
      </c>
      <c r="C74" s="49">
        <v>150</v>
      </c>
      <c r="D74" s="539">
        <v>2</v>
      </c>
      <c r="E74" s="540">
        <f t="shared" si="5"/>
        <v>300</v>
      </c>
      <c r="F74" s="540">
        <f t="shared" si="6"/>
        <v>100</v>
      </c>
      <c r="G74" s="540">
        <f t="shared" si="9"/>
        <v>733</v>
      </c>
      <c r="H74" s="540">
        <f t="shared" si="8"/>
        <v>182</v>
      </c>
      <c r="I74" s="541">
        <f t="shared" si="7"/>
        <v>2.2487744179422215E-3</v>
      </c>
    </row>
    <row r="75" spans="1:9" ht="15" customHeight="1">
      <c r="A75" s="800"/>
      <c r="B75" s="49" t="s">
        <v>143</v>
      </c>
      <c r="C75" s="49">
        <v>270</v>
      </c>
      <c r="D75" s="539">
        <v>2</v>
      </c>
      <c r="E75" s="540">
        <f t="shared" si="5"/>
        <v>540</v>
      </c>
      <c r="F75" s="540">
        <f t="shared" si="6"/>
        <v>100</v>
      </c>
      <c r="G75" s="540">
        <f t="shared" si="9"/>
        <v>733</v>
      </c>
      <c r="H75" s="540">
        <f t="shared" si="8"/>
        <v>182</v>
      </c>
      <c r="I75" s="541">
        <f t="shared" si="7"/>
        <v>4.0477939522959991E-3</v>
      </c>
    </row>
    <row r="76" spans="1:9" ht="15" customHeight="1">
      <c r="A76" s="800"/>
      <c r="B76" s="49" t="s">
        <v>144</v>
      </c>
      <c r="C76" s="49">
        <v>200</v>
      </c>
      <c r="D76" s="539">
        <v>2</v>
      </c>
      <c r="E76" s="540">
        <f t="shared" si="5"/>
        <v>400</v>
      </c>
      <c r="F76" s="540">
        <f t="shared" si="6"/>
        <v>100</v>
      </c>
      <c r="G76" s="540">
        <f t="shared" si="9"/>
        <v>733</v>
      </c>
      <c r="H76" s="540">
        <f t="shared" si="8"/>
        <v>182</v>
      </c>
      <c r="I76" s="541">
        <f t="shared" si="7"/>
        <v>2.9983658905896288E-3</v>
      </c>
    </row>
    <row r="77" spans="1:9" ht="15" customHeight="1">
      <c r="A77" s="800"/>
      <c r="B77" s="49" t="s">
        <v>145</v>
      </c>
      <c r="C77" s="49">
        <v>90</v>
      </c>
      <c r="D77" s="539">
        <v>2</v>
      </c>
      <c r="E77" s="540">
        <f t="shared" si="5"/>
        <v>180</v>
      </c>
      <c r="F77" s="540">
        <f t="shared" si="6"/>
        <v>100</v>
      </c>
      <c r="G77" s="540">
        <f t="shared" si="9"/>
        <v>733</v>
      </c>
      <c r="H77" s="540">
        <f t="shared" si="8"/>
        <v>182</v>
      </c>
      <c r="I77" s="541">
        <f t="shared" si="7"/>
        <v>1.3492646507653329E-3</v>
      </c>
    </row>
    <row r="78" spans="1:9" ht="15" customHeight="1">
      <c r="A78" s="800"/>
      <c r="B78" s="49" t="s">
        <v>146</v>
      </c>
      <c r="C78" s="49">
        <v>500</v>
      </c>
      <c r="D78" s="539">
        <v>2</v>
      </c>
      <c r="E78" s="540">
        <f t="shared" si="5"/>
        <v>1000</v>
      </c>
      <c r="F78" s="540">
        <f t="shared" si="6"/>
        <v>100</v>
      </c>
      <c r="G78" s="540">
        <f t="shared" si="9"/>
        <v>733</v>
      </c>
      <c r="H78" s="540">
        <f t="shared" si="8"/>
        <v>182</v>
      </c>
      <c r="I78" s="541">
        <f t="shared" si="7"/>
        <v>7.4959147264740712E-3</v>
      </c>
    </row>
    <row r="79" spans="1:9" ht="23.25" customHeight="1">
      <c r="A79" s="800"/>
      <c r="B79" s="49" t="s">
        <v>147</v>
      </c>
      <c r="C79" s="49">
        <v>300</v>
      </c>
      <c r="D79" s="539">
        <v>2</v>
      </c>
      <c r="E79" s="540">
        <f t="shared" si="5"/>
        <v>600</v>
      </c>
      <c r="F79" s="540">
        <f t="shared" si="6"/>
        <v>100</v>
      </c>
      <c r="G79" s="540">
        <f t="shared" si="9"/>
        <v>733</v>
      </c>
      <c r="H79" s="540">
        <f t="shared" si="8"/>
        <v>182</v>
      </c>
      <c r="I79" s="541">
        <f t="shared" si="7"/>
        <v>4.4975488358844429E-3</v>
      </c>
    </row>
    <row r="80" spans="1:9" ht="15" customHeight="1">
      <c r="A80" s="800"/>
      <c r="B80" s="566" t="s">
        <v>148</v>
      </c>
      <c r="C80" s="49">
        <v>50</v>
      </c>
      <c r="D80" s="539">
        <v>2</v>
      </c>
      <c r="E80" s="540">
        <f t="shared" si="5"/>
        <v>100</v>
      </c>
      <c r="F80" s="540">
        <f t="shared" si="6"/>
        <v>100</v>
      </c>
      <c r="G80" s="540">
        <f t="shared" si="9"/>
        <v>733</v>
      </c>
      <c r="H80" s="540">
        <f t="shared" si="8"/>
        <v>182</v>
      </c>
      <c r="I80" s="541">
        <f t="shared" si="7"/>
        <v>7.4959147264740719E-4</v>
      </c>
    </row>
    <row r="81" spans="1:9" ht="15" customHeight="1">
      <c r="A81" s="800"/>
      <c r="B81" s="566" t="s">
        <v>149</v>
      </c>
      <c r="C81" s="49">
        <v>35</v>
      </c>
      <c r="D81" s="539">
        <v>2</v>
      </c>
      <c r="E81" s="540">
        <f t="shared" si="5"/>
        <v>70</v>
      </c>
      <c r="F81" s="540">
        <f t="shared" si="6"/>
        <v>100</v>
      </c>
      <c r="G81" s="540">
        <f t="shared" si="9"/>
        <v>733</v>
      </c>
      <c r="H81" s="540">
        <f t="shared" si="8"/>
        <v>182</v>
      </c>
      <c r="I81" s="541">
        <f t="shared" si="7"/>
        <v>5.2471403085318504E-4</v>
      </c>
    </row>
    <row r="82" spans="1:9" ht="15" customHeight="1">
      <c r="A82" s="800"/>
      <c r="B82" s="49" t="s">
        <v>150</v>
      </c>
      <c r="C82" s="49">
        <v>140</v>
      </c>
      <c r="D82" s="539">
        <v>2</v>
      </c>
      <c r="E82" s="540">
        <f t="shared" si="5"/>
        <v>280</v>
      </c>
      <c r="F82" s="540">
        <f t="shared" si="6"/>
        <v>100</v>
      </c>
      <c r="G82" s="540">
        <f t="shared" si="9"/>
        <v>733</v>
      </c>
      <c r="H82" s="540">
        <f t="shared" si="8"/>
        <v>182</v>
      </c>
      <c r="I82" s="541">
        <f t="shared" si="7"/>
        <v>2.0988561234127402E-3</v>
      </c>
    </row>
    <row r="83" spans="1:9" ht="15" customHeight="1">
      <c r="A83" s="800"/>
      <c r="B83" s="49" t="s">
        <v>151</v>
      </c>
      <c r="C83" s="49">
        <v>150</v>
      </c>
      <c r="D83" s="539">
        <v>2</v>
      </c>
      <c r="E83" s="540">
        <f t="shared" ref="E83:E146" si="10">C83*D83</f>
        <v>300</v>
      </c>
      <c r="F83" s="540">
        <f t="shared" ref="F83:F146" si="11">TRUNC(G83/7.33,2)</f>
        <v>100</v>
      </c>
      <c r="G83" s="540">
        <f t="shared" si="9"/>
        <v>733</v>
      </c>
      <c r="H83" s="540">
        <f t="shared" si="8"/>
        <v>182</v>
      </c>
      <c r="I83" s="541">
        <f t="shared" ref="I83:I146" si="12">(C83*D83)/(H83*G83)</f>
        <v>2.2487744179422215E-3</v>
      </c>
    </row>
    <row r="84" spans="1:9" ht="15" customHeight="1">
      <c r="A84" s="800"/>
      <c r="B84" s="49" t="s">
        <v>152</v>
      </c>
      <c r="C84" s="49">
        <v>90</v>
      </c>
      <c r="D84" s="539">
        <v>2</v>
      </c>
      <c r="E84" s="540">
        <f t="shared" si="10"/>
        <v>180</v>
      </c>
      <c r="F84" s="540">
        <f t="shared" si="11"/>
        <v>100</v>
      </c>
      <c r="G84" s="540">
        <f t="shared" si="9"/>
        <v>733</v>
      </c>
      <c r="H84" s="540">
        <f t="shared" si="8"/>
        <v>182</v>
      </c>
      <c r="I84" s="541">
        <f t="shared" si="12"/>
        <v>1.3492646507653329E-3</v>
      </c>
    </row>
    <row r="85" spans="1:9" ht="15" customHeight="1">
      <c r="A85" s="800"/>
      <c r="B85" s="49" t="s">
        <v>153</v>
      </c>
      <c r="C85" s="49">
        <v>184</v>
      </c>
      <c r="D85" s="539">
        <v>2</v>
      </c>
      <c r="E85" s="540">
        <f t="shared" si="10"/>
        <v>368</v>
      </c>
      <c r="F85" s="540">
        <f t="shared" si="11"/>
        <v>100</v>
      </c>
      <c r="G85" s="540">
        <f t="shared" si="9"/>
        <v>733</v>
      </c>
      <c r="H85" s="540">
        <f t="shared" si="8"/>
        <v>182</v>
      </c>
      <c r="I85" s="541">
        <f t="shared" si="12"/>
        <v>2.7584966193424584E-3</v>
      </c>
    </row>
    <row r="86" spans="1:9" ht="15" customHeight="1">
      <c r="A86" s="800"/>
      <c r="B86" s="49" t="s">
        <v>154</v>
      </c>
      <c r="C86" s="49">
        <v>240</v>
      </c>
      <c r="D86" s="539">
        <v>2</v>
      </c>
      <c r="E86" s="540">
        <f t="shared" si="10"/>
        <v>480</v>
      </c>
      <c r="F86" s="540">
        <f t="shared" si="11"/>
        <v>100</v>
      </c>
      <c r="G86" s="540">
        <f t="shared" si="9"/>
        <v>733</v>
      </c>
      <c r="H86" s="540">
        <f t="shared" si="8"/>
        <v>182</v>
      </c>
      <c r="I86" s="541">
        <f t="shared" si="12"/>
        <v>3.5980390687075543E-3</v>
      </c>
    </row>
    <row r="87" spans="1:9" ht="15" customHeight="1">
      <c r="A87" s="800"/>
      <c r="B87" s="49" t="s">
        <v>155</v>
      </c>
      <c r="C87" s="49">
        <v>100</v>
      </c>
      <c r="D87" s="539">
        <v>2</v>
      </c>
      <c r="E87" s="540">
        <f t="shared" si="10"/>
        <v>200</v>
      </c>
      <c r="F87" s="540">
        <f t="shared" si="11"/>
        <v>100</v>
      </c>
      <c r="G87" s="540">
        <f t="shared" si="9"/>
        <v>733</v>
      </c>
      <c r="H87" s="540">
        <f t="shared" si="8"/>
        <v>182</v>
      </c>
      <c r="I87" s="541">
        <f t="shared" si="12"/>
        <v>1.4991829452948144E-3</v>
      </c>
    </row>
    <row r="88" spans="1:9" ht="14.25" customHeight="1">
      <c r="A88" s="800"/>
      <c r="B88" s="49" t="s">
        <v>156</v>
      </c>
      <c r="C88" s="49">
        <v>100</v>
      </c>
      <c r="D88" s="539">
        <v>2</v>
      </c>
      <c r="E88" s="540">
        <f t="shared" si="10"/>
        <v>200</v>
      </c>
      <c r="F88" s="540">
        <f t="shared" si="11"/>
        <v>100</v>
      </c>
      <c r="G88" s="540">
        <f t="shared" si="9"/>
        <v>733</v>
      </c>
      <c r="H88" s="540">
        <f t="shared" si="8"/>
        <v>182</v>
      </c>
      <c r="I88" s="541">
        <f t="shared" si="12"/>
        <v>1.4991829452948144E-3</v>
      </c>
    </row>
    <row r="89" spans="1:9" ht="14.25" customHeight="1">
      <c r="A89" s="800"/>
      <c r="B89" s="49" t="s">
        <v>157</v>
      </c>
      <c r="C89" s="49">
        <v>110</v>
      </c>
      <c r="D89" s="539">
        <v>2</v>
      </c>
      <c r="E89" s="540">
        <f t="shared" si="10"/>
        <v>220</v>
      </c>
      <c r="F89" s="540">
        <f t="shared" si="11"/>
        <v>100</v>
      </c>
      <c r="G89" s="540">
        <f t="shared" si="9"/>
        <v>733</v>
      </c>
      <c r="H89" s="540">
        <f t="shared" si="8"/>
        <v>182</v>
      </c>
      <c r="I89" s="541">
        <f t="shared" si="12"/>
        <v>1.6491012398242957E-3</v>
      </c>
    </row>
    <row r="90" spans="1:9" ht="14.25" customHeight="1">
      <c r="A90" s="800"/>
      <c r="B90" s="49" t="s">
        <v>158</v>
      </c>
      <c r="C90" s="49">
        <v>150</v>
      </c>
      <c r="D90" s="539">
        <v>2</v>
      </c>
      <c r="E90" s="540">
        <f t="shared" si="10"/>
        <v>300</v>
      </c>
      <c r="F90" s="540">
        <f t="shared" si="11"/>
        <v>100</v>
      </c>
      <c r="G90" s="540">
        <f t="shared" si="9"/>
        <v>733</v>
      </c>
      <c r="H90" s="540">
        <f t="shared" si="8"/>
        <v>182</v>
      </c>
      <c r="I90" s="541">
        <f t="shared" si="12"/>
        <v>2.2487744179422215E-3</v>
      </c>
    </row>
    <row r="91" spans="1:9" ht="14.25" customHeight="1">
      <c r="A91" s="800"/>
      <c r="B91" s="49" t="s">
        <v>159</v>
      </c>
      <c r="C91" s="49">
        <v>550</v>
      </c>
      <c r="D91" s="539">
        <v>2</v>
      </c>
      <c r="E91" s="540">
        <f t="shared" si="10"/>
        <v>1100</v>
      </c>
      <c r="F91" s="540">
        <f t="shared" si="11"/>
        <v>100</v>
      </c>
      <c r="G91" s="540">
        <f t="shared" si="9"/>
        <v>733</v>
      </c>
      <c r="H91" s="540">
        <f t="shared" si="8"/>
        <v>182</v>
      </c>
      <c r="I91" s="541">
        <f t="shared" si="12"/>
        <v>8.2455061991214794E-3</v>
      </c>
    </row>
    <row r="92" spans="1:9" ht="14.25" customHeight="1">
      <c r="A92" s="800"/>
      <c r="B92" s="49" t="s">
        <v>160</v>
      </c>
      <c r="C92" s="49">
        <v>105</v>
      </c>
      <c r="D92" s="539">
        <v>2</v>
      </c>
      <c r="E92" s="540">
        <f t="shared" si="10"/>
        <v>210</v>
      </c>
      <c r="F92" s="540">
        <f t="shared" si="11"/>
        <v>100</v>
      </c>
      <c r="G92" s="540">
        <f t="shared" si="9"/>
        <v>733</v>
      </c>
      <c r="H92" s="540">
        <f t="shared" si="8"/>
        <v>182</v>
      </c>
      <c r="I92" s="541">
        <f t="shared" si="12"/>
        <v>1.574142092559555E-3</v>
      </c>
    </row>
    <row r="93" spans="1:9" ht="14.25" customHeight="1">
      <c r="A93" s="800"/>
      <c r="B93" s="49" t="s">
        <v>161</v>
      </c>
      <c r="C93" s="49">
        <v>60</v>
      </c>
      <c r="D93" s="539">
        <v>2</v>
      </c>
      <c r="E93" s="540">
        <f t="shared" si="10"/>
        <v>120</v>
      </c>
      <c r="F93" s="540">
        <f t="shared" si="11"/>
        <v>100</v>
      </c>
      <c r="G93" s="540">
        <f t="shared" si="9"/>
        <v>733</v>
      </c>
      <c r="H93" s="540">
        <f t="shared" si="8"/>
        <v>182</v>
      </c>
      <c r="I93" s="541">
        <f t="shared" si="12"/>
        <v>8.9950976717688858E-4</v>
      </c>
    </row>
    <row r="94" spans="1:9" ht="14.25" customHeight="1">
      <c r="A94" s="800"/>
      <c r="B94" s="49" t="s">
        <v>162</v>
      </c>
      <c r="C94" s="49">
        <v>35</v>
      </c>
      <c r="D94" s="539">
        <v>2</v>
      </c>
      <c r="E94" s="540">
        <f t="shared" si="10"/>
        <v>70</v>
      </c>
      <c r="F94" s="540">
        <f t="shared" si="11"/>
        <v>100</v>
      </c>
      <c r="G94" s="540">
        <f t="shared" si="9"/>
        <v>733</v>
      </c>
      <c r="H94" s="540">
        <f t="shared" si="8"/>
        <v>182</v>
      </c>
      <c r="I94" s="541">
        <f t="shared" si="12"/>
        <v>5.2471403085318504E-4</v>
      </c>
    </row>
    <row r="95" spans="1:9" ht="14.25" customHeight="1">
      <c r="A95" s="801"/>
      <c r="B95" s="49" t="s">
        <v>163</v>
      </c>
      <c r="C95" s="49">
        <v>30</v>
      </c>
      <c r="D95" s="539">
        <v>2</v>
      </c>
      <c r="E95" s="540">
        <f t="shared" si="10"/>
        <v>60</v>
      </c>
      <c r="F95" s="540">
        <f t="shared" si="11"/>
        <v>100</v>
      </c>
      <c r="G95" s="540">
        <f t="shared" si="9"/>
        <v>733</v>
      </c>
      <c r="H95" s="540">
        <f t="shared" si="8"/>
        <v>182</v>
      </c>
      <c r="I95" s="541">
        <f t="shared" si="12"/>
        <v>4.4975488358844429E-4</v>
      </c>
    </row>
    <row r="96" spans="1:9" ht="14.25" customHeight="1">
      <c r="A96" s="790" t="s">
        <v>310</v>
      </c>
      <c r="B96" s="49" t="s">
        <v>164</v>
      </c>
      <c r="C96" s="49">
        <v>15830</v>
      </c>
      <c r="D96" s="539">
        <v>2</v>
      </c>
      <c r="E96" s="540">
        <f t="shared" si="10"/>
        <v>31660</v>
      </c>
      <c r="F96" s="540">
        <f t="shared" si="11"/>
        <v>100</v>
      </c>
      <c r="G96" s="540">
        <f t="shared" si="9"/>
        <v>733</v>
      </c>
      <c r="H96" s="540">
        <f t="shared" si="8"/>
        <v>182</v>
      </c>
      <c r="I96" s="541">
        <f t="shared" si="12"/>
        <v>0.2373206602401691</v>
      </c>
    </row>
    <row r="97" spans="1:9" ht="14.25" customHeight="1">
      <c r="A97" s="791"/>
      <c r="B97" s="49" t="s">
        <v>165</v>
      </c>
      <c r="C97" s="49">
        <v>4872</v>
      </c>
      <c r="D97" s="539">
        <v>2</v>
      </c>
      <c r="E97" s="540">
        <f t="shared" si="10"/>
        <v>9744</v>
      </c>
      <c r="F97" s="540">
        <f t="shared" si="11"/>
        <v>100</v>
      </c>
      <c r="G97" s="540">
        <f t="shared" si="9"/>
        <v>733</v>
      </c>
      <c r="H97" s="540">
        <f t="shared" si="8"/>
        <v>182</v>
      </c>
      <c r="I97" s="541">
        <f t="shared" si="12"/>
        <v>7.3040193094763353E-2</v>
      </c>
    </row>
    <row r="98" spans="1:9" ht="14.25" customHeight="1">
      <c r="A98" s="791"/>
      <c r="B98" s="49" t="s">
        <v>166</v>
      </c>
      <c r="C98" s="49">
        <v>59</v>
      </c>
      <c r="D98" s="539">
        <v>2</v>
      </c>
      <c r="E98" s="540">
        <f t="shared" si="10"/>
        <v>118</v>
      </c>
      <c r="F98" s="540">
        <f t="shared" si="11"/>
        <v>100</v>
      </c>
      <c r="G98" s="540">
        <f t="shared" si="9"/>
        <v>733</v>
      </c>
      <c r="H98" s="540">
        <f t="shared" si="8"/>
        <v>182</v>
      </c>
      <c r="I98" s="541">
        <f t="shared" si="12"/>
        <v>8.8451793772394041E-4</v>
      </c>
    </row>
    <row r="99" spans="1:9" ht="14.25" customHeight="1">
      <c r="A99" s="791"/>
      <c r="B99" s="49" t="s">
        <v>89</v>
      </c>
      <c r="C99" s="49">
        <v>1450</v>
      </c>
      <c r="D99" s="539">
        <v>2</v>
      </c>
      <c r="E99" s="540">
        <f t="shared" si="10"/>
        <v>2900</v>
      </c>
      <c r="F99" s="540">
        <f t="shared" si="11"/>
        <v>100</v>
      </c>
      <c r="G99" s="540">
        <f t="shared" si="9"/>
        <v>733</v>
      </c>
      <c r="H99" s="540">
        <f t="shared" si="8"/>
        <v>182</v>
      </c>
      <c r="I99" s="541">
        <f t="shared" si="12"/>
        <v>2.1738152706774809E-2</v>
      </c>
    </row>
    <row r="100" spans="1:9" ht="14.25" customHeight="1">
      <c r="A100" s="791"/>
      <c r="B100" s="49" t="s">
        <v>167</v>
      </c>
      <c r="C100" s="49">
        <v>818</v>
      </c>
      <c r="D100" s="539">
        <v>2</v>
      </c>
      <c r="E100" s="540">
        <f t="shared" si="10"/>
        <v>1636</v>
      </c>
      <c r="F100" s="540">
        <f t="shared" si="11"/>
        <v>100</v>
      </c>
      <c r="G100" s="540">
        <f t="shared" si="9"/>
        <v>733</v>
      </c>
      <c r="H100" s="540">
        <f t="shared" si="8"/>
        <v>182</v>
      </c>
      <c r="I100" s="541">
        <f t="shared" si="12"/>
        <v>1.2263316492511582E-2</v>
      </c>
    </row>
    <row r="101" spans="1:9" ht="14.25" customHeight="1">
      <c r="A101" s="791"/>
      <c r="B101" s="49" t="s">
        <v>168</v>
      </c>
      <c r="C101" s="49">
        <v>180</v>
      </c>
      <c r="D101" s="539">
        <v>2</v>
      </c>
      <c r="E101" s="540">
        <f t="shared" si="10"/>
        <v>360</v>
      </c>
      <c r="F101" s="540">
        <f t="shared" si="11"/>
        <v>100</v>
      </c>
      <c r="G101" s="540">
        <f t="shared" si="9"/>
        <v>733</v>
      </c>
      <c r="H101" s="540">
        <f t="shared" si="8"/>
        <v>182</v>
      </c>
      <c r="I101" s="541">
        <f t="shared" si="12"/>
        <v>2.6985293015306657E-3</v>
      </c>
    </row>
    <row r="102" spans="1:9" ht="14.25" customHeight="1">
      <c r="A102" s="791"/>
      <c r="B102" s="49" t="s">
        <v>169</v>
      </c>
      <c r="C102" s="49">
        <v>37</v>
      </c>
      <c r="D102" s="539">
        <v>2</v>
      </c>
      <c r="E102" s="540">
        <f t="shared" si="10"/>
        <v>74</v>
      </c>
      <c r="F102" s="540">
        <f t="shared" si="11"/>
        <v>100</v>
      </c>
      <c r="G102" s="540">
        <f t="shared" si="9"/>
        <v>733</v>
      </c>
      <c r="H102" s="540">
        <f t="shared" si="8"/>
        <v>182</v>
      </c>
      <c r="I102" s="541">
        <f t="shared" si="12"/>
        <v>5.5469768975908128E-4</v>
      </c>
    </row>
    <row r="103" spans="1:9" ht="14.25" customHeight="1">
      <c r="A103" s="791"/>
      <c r="B103" s="49" t="s">
        <v>170</v>
      </c>
      <c r="C103" s="49">
        <v>34</v>
      </c>
      <c r="D103" s="539">
        <v>2</v>
      </c>
      <c r="E103" s="540">
        <f t="shared" si="10"/>
        <v>68</v>
      </c>
      <c r="F103" s="540">
        <f t="shared" si="11"/>
        <v>100</v>
      </c>
      <c r="G103" s="540">
        <f t="shared" si="9"/>
        <v>733</v>
      </c>
      <c r="H103" s="540">
        <f t="shared" si="8"/>
        <v>182</v>
      </c>
      <c r="I103" s="541">
        <f t="shared" si="12"/>
        <v>5.0972220140023687E-4</v>
      </c>
    </row>
    <row r="104" spans="1:9" ht="14.25" customHeight="1">
      <c r="A104" s="791"/>
      <c r="B104" s="49" t="s">
        <v>117</v>
      </c>
      <c r="C104" s="49">
        <v>110</v>
      </c>
      <c r="D104" s="539">
        <v>2</v>
      </c>
      <c r="E104" s="540">
        <f t="shared" si="10"/>
        <v>220</v>
      </c>
      <c r="F104" s="540">
        <f t="shared" si="11"/>
        <v>100</v>
      </c>
      <c r="G104" s="540">
        <f t="shared" si="9"/>
        <v>733</v>
      </c>
      <c r="H104" s="540">
        <f t="shared" si="8"/>
        <v>182</v>
      </c>
      <c r="I104" s="541">
        <f t="shared" si="12"/>
        <v>1.6491012398242957E-3</v>
      </c>
    </row>
    <row r="105" spans="1:9" ht="14.25" customHeight="1">
      <c r="A105" s="791"/>
      <c r="B105" s="49" t="s">
        <v>171</v>
      </c>
      <c r="C105" s="49">
        <v>114</v>
      </c>
      <c r="D105" s="539">
        <v>2</v>
      </c>
      <c r="E105" s="540">
        <f t="shared" si="10"/>
        <v>228</v>
      </c>
      <c r="F105" s="540">
        <f t="shared" si="11"/>
        <v>100</v>
      </c>
      <c r="G105" s="540">
        <f t="shared" si="9"/>
        <v>733</v>
      </c>
      <c r="H105" s="540">
        <f t="shared" si="8"/>
        <v>182</v>
      </c>
      <c r="I105" s="541">
        <f t="shared" si="12"/>
        <v>1.7090685576360883E-3</v>
      </c>
    </row>
    <row r="106" spans="1:9" ht="14.25" customHeight="1">
      <c r="A106" s="791"/>
      <c r="B106" s="49" t="s">
        <v>172</v>
      </c>
      <c r="C106" s="49">
        <v>4200</v>
      </c>
      <c r="D106" s="539">
        <v>2</v>
      </c>
      <c r="E106" s="540">
        <f t="shared" si="10"/>
        <v>8400</v>
      </c>
      <c r="F106" s="540">
        <f t="shared" si="11"/>
        <v>100</v>
      </c>
      <c r="G106" s="540">
        <f t="shared" si="9"/>
        <v>733</v>
      </c>
      <c r="H106" s="540">
        <f t="shared" si="8"/>
        <v>182</v>
      </c>
      <c r="I106" s="541">
        <f t="shared" si="12"/>
        <v>6.2965683702382202E-2</v>
      </c>
    </row>
    <row r="107" spans="1:9" ht="14.25" customHeight="1">
      <c r="A107" s="792"/>
      <c r="B107" s="49" t="s">
        <v>173</v>
      </c>
      <c r="C107" s="49">
        <v>12350</v>
      </c>
      <c r="D107" s="539">
        <v>2</v>
      </c>
      <c r="E107" s="540">
        <f t="shared" si="10"/>
        <v>24700</v>
      </c>
      <c r="F107" s="540">
        <f t="shared" si="11"/>
        <v>100</v>
      </c>
      <c r="G107" s="540">
        <f t="shared" si="9"/>
        <v>733</v>
      </c>
      <c r="H107" s="540">
        <f t="shared" si="8"/>
        <v>182</v>
      </c>
      <c r="I107" s="541">
        <f t="shared" si="12"/>
        <v>0.18514909374390956</v>
      </c>
    </row>
    <row r="108" spans="1:9" ht="14.25" customHeight="1">
      <c r="A108" s="799" t="s">
        <v>311</v>
      </c>
      <c r="B108" s="49" t="s">
        <v>174</v>
      </c>
      <c r="C108" s="49">
        <v>130</v>
      </c>
      <c r="D108" s="539">
        <v>2</v>
      </c>
      <c r="E108" s="540">
        <f t="shared" si="10"/>
        <v>260</v>
      </c>
      <c r="F108" s="540">
        <f t="shared" si="11"/>
        <v>100</v>
      </c>
      <c r="G108" s="540">
        <f t="shared" si="9"/>
        <v>733</v>
      </c>
      <c r="H108" s="540">
        <f t="shared" si="8"/>
        <v>182</v>
      </c>
      <c r="I108" s="541">
        <f t="shared" si="12"/>
        <v>1.9489378288832587E-3</v>
      </c>
    </row>
    <row r="109" spans="1:9" ht="14.25" customHeight="1">
      <c r="A109" s="801"/>
      <c r="B109" s="49" t="s">
        <v>175</v>
      </c>
      <c r="C109" s="49">
        <v>160</v>
      </c>
      <c r="D109" s="539">
        <v>2</v>
      </c>
      <c r="E109" s="540">
        <f t="shared" si="10"/>
        <v>320</v>
      </c>
      <c r="F109" s="540">
        <f t="shared" si="11"/>
        <v>100</v>
      </c>
      <c r="G109" s="540">
        <f t="shared" si="9"/>
        <v>733</v>
      </c>
      <c r="H109" s="540">
        <f t="shared" si="8"/>
        <v>182</v>
      </c>
      <c r="I109" s="541">
        <f t="shared" si="12"/>
        <v>2.3986927124717027E-3</v>
      </c>
    </row>
    <row r="110" spans="1:9" ht="14.25" customHeight="1">
      <c r="A110" s="790" t="s">
        <v>312</v>
      </c>
      <c r="B110" s="49" t="s">
        <v>176</v>
      </c>
      <c r="C110" s="49">
        <v>730</v>
      </c>
      <c r="D110" s="539">
        <v>2</v>
      </c>
      <c r="E110" s="540">
        <f t="shared" si="10"/>
        <v>1460</v>
      </c>
      <c r="F110" s="540">
        <f t="shared" si="11"/>
        <v>100</v>
      </c>
      <c r="G110" s="540">
        <f t="shared" si="9"/>
        <v>733</v>
      </c>
      <c r="H110" s="540">
        <f t="shared" si="8"/>
        <v>182</v>
      </c>
      <c r="I110" s="541">
        <f t="shared" si="12"/>
        <v>1.0944035500652144E-2</v>
      </c>
    </row>
    <row r="111" spans="1:9" ht="14.25" customHeight="1">
      <c r="A111" s="791"/>
      <c r="B111" s="49" t="s">
        <v>84</v>
      </c>
      <c r="C111" s="49">
        <v>230</v>
      </c>
      <c r="D111" s="539">
        <v>2</v>
      </c>
      <c r="E111" s="540">
        <f t="shared" si="10"/>
        <v>460</v>
      </c>
      <c r="F111" s="540">
        <f t="shared" si="11"/>
        <v>100</v>
      </c>
      <c r="G111" s="540">
        <f t="shared" si="9"/>
        <v>733</v>
      </c>
      <c r="H111" s="540">
        <f t="shared" si="8"/>
        <v>182</v>
      </c>
      <c r="I111" s="541">
        <f t="shared" si="12"/>
        <v>3.448120774178073E-3</v>
      </c>
    </row>
    <row r="112" spans="1:9" ht="14.25" customHeight="1">
      <c r="A112" s="791"/>
      <c r="B112" s="49" t="s">
        <v>177</v>
      </c>
      <c r="C112" s="49">
        <v>735</v>
      </c>
      <c r="D112" s="539">
        <v>2</v>
      </c>
      <c r="E112" s="540">
        <f t="shared" si="10"/>
        <v>1470</v>
      </c>
      <c r="F112" s="540">
        <f t="shared" si="11"/>
        <v>100</v>
      </c>
      <c r="G112" s="540">
        <f t="shared" si="9"/>
        <v>733</v>
      </c>
      <c r="H112" s="540">
        <f t="shared" si="8"/>
        <v>182</v>
      </c>
      <c r="I112" s="541">
        <f t="shared" si="12"/>
        <v>1.1018994647916886E-2</v>
      </c>
    </row>
    <row r="113" spans="1:9" ht="14.25" customHeight="1">
      <c r="A113" s="791"/>
      <c r="B113" s="49" t="s">
        <v>178</v>
      </c>
      <c r="C113" s="49">
        <v>230</v>
      </c>
      <c r="D113" s="539">
        <v>2</v>
      </c>
      <c r="E113" s="540">
        <f t="shared" si="10"/>
        <v>460</v>
      </c>
      <c r="F113" s="540">
        <f t="shared" si="11"/>
        <v>100</v>
      </c>
      <c r="G113" s="540">
        <f t="shared" si="9"/>
        <v>733</v>
      </c>
      <c r="H113" s="540">
        <f t="shared" si="8"/>
        <v>182</v>
      </c>
      <c r="I113" s="541">
        <f t="shared" si="12"/>
        <v>3.448120774178073E-3</v>
      </c>
    </row>
    <row r="114" spans="1:9" ht="14.25" customHeight="1">
      <c r="A114" s="791"/>
      <c r="B114" s="49" t="s">
        <v>179</v>
      </c>
      <c r="C114" s="49">
        <v>495</v>
      </c>
      <c r="D114" s="539">
        <v>2</v>
      </c>
      <c r="E114" s="540">
        <f t="shared" si="10"/>
        <v>990</v>
      </c>
      <c r="F114" s="540">
        <f t="shared" si="11"/>
        <v>100</v>
      </c>
      <c r="G114" s="540">
        <f t="shared" si="9"/>
        <v>733</v>
      </c>
      <c r="H114" s="540">
        <f t="shared" si="8"/>
        <v>182</v>
      </c>
      <c r="I114" s="541">
        <f t="shared" si="12"/>
        <v>7.4209555792093306E-3</v>
      </c>
    </row>
    <row r="115" spans="1:9" ht="14.25" customHeight="1">
      <c r="A115" s="791"/>
      <c r="B115" s="49" t="s">
        <v>180</v>
      </c>
      <c r="C115" s="49">
        <v>260</v>
      </c>
      <c r="D115" s="539">
        <v>2</v>
      </c>
      <c r="E115" s="540">
        <f t="shared" si="10"/>
        <v>520</v>
      </c>
      <c r="F115" s="540">
        <f t="shared" si="11"/>
        <v>100</v>
      </c>
      <c r="G115" s="540">
        <f t="shared" si="9"/>
        <v>733</v>
      </c>
      <c r="H115" s="540">
        <f t="shared" si="8"/>
        <v>182</v>
      </c>
      <c r="I115" s="541">
        <f t="shared" si="12"/>
        <v>3.8978756577665173E-3</v>
      </c>
    </row>
    <row r="116" spans="1:9" ht="14.25" customHeight="1">
      <c r="A116" s="791"/>
      <c r="B116" s="47" t="s">
        <v>181</v>
      </c>
      <c r="C116" s="47">
        <v>243</v>
      </c>
      <c r="D116" s="539">
        <v>2</v>
      </c>
      <c r="E116" s="540">
        <f t="shared" si="10"/>
        <v>486</v>
      </c>
      <c r="F116" s="540">
        <f t="shared" si="11"/>
        <v>100</v>
      </c>
      <c r="G116" s="540">
        <f t="shared" si="9"/>
        <v>733</v>
      </c>
      <c r="H116" s="540">
        <f t="shared" si="8"/>
        <v>182</v>
      </c>
      <c r="I116" s="541">
        <f t="shared" si="12"/>
        <v>3.6430145570663986E-3</v>
      </c>
    </row>
    <row r="117" spans="1:9" ht="14.25" customHeight="1">
      <c r="A117" s="791"/>
      <c r="B117" s="47" t="s">
        <v>182</v>
      </c>
      <c r="C117" s="47">
        <v>100</v>
      </c>
      <c r="D117" s="539">
        <v>2</v>
      </c>
      <c r="E117" s="540">
        <f t="shared" si="10"/>
        <v>200</v>
      </c>
      <c r="F117" s="540">
        <f t="shared" si="11"/>
        <v>100</v>
      </c>
      <c r="G117" s="540">
        <f t="shared" si="9"/>
        <v>733</v>
      </c>
      <c r="H117" s="540">
        <f t="shared" si="8"/>
        <v>182</v>
      </c>
      <c r="I117" s="541">
        <f t="shared" si="12"/>
        <v>1.4991829452948144E-3</v>
      </c>
    </row>
    <row r="118" spans="1:9" ht="14.25" customHeight="1">
      <c r="A118" s="791"/>
      <c r="B118" s="47" t="s">
        <v>183</v>
      </c>
      <c r="C118" s="47">
        <v>350</v>
      </c>
      <c r="D118" s="539">
        <v>2</v>
      </c>
      <c r="E118" s="540">
        <f t="shared" si="10"/>
        <v>700</v>
      </c>
      <c r="F118" s="540">
        <f t="shared" si="11"/>
        <v>100</v>
      </c>
      <c r="G118" s="540">
        <f t="shared" si="9"/>
        <v>733</v>
      </c>
      <c r="H118" s="540">
        <f t="shared" si="8"/>
        <v>182</v>
      </c>
      <c r="I118" s="541">
        <f t="shared" si="12"/>
        <v>5.2471403085318502E-3</v>
      </c>
    </row>
    <row r="119" spans="1:9" ht="14.25" customHeight="1">
      <c r="A119" s="791"/>
      <c r="B119" s="47" t="s">
        <v>184</v>
      </c>
      <c r="C119" s="47">
        <v>260</v>
      </c>
      <c r="D119" s="539">
        <v>2</v>
      </c>
      <c r="E119" s="540">
        <f t="shared" si="10"/>
        <v>520</v>
      </c>
      <c r="F119" s="540">
        <f t="shared" si="11"/>
        <v>100</v>
      </c>
      <c r="G119" s="540">
        <f t="shared" si="9"/>
        <v>733</v>
      </c>
      <c r="H119" s="540">
        <f t="shared" si="8"/>
        <v>182</v>
      </c>
      <c r="I119" s="541">
        <f t="shared" si="12"/>
        <v>3.8978756577665173E-3</v>
      </c>
    </row>
    <row r="120" spans="1:9" ht="14.25" customHeight="1">
      <c r="A120" s="791"/>
      <c r="B120" s="47" t="s">
        <v>185</v>
      </c>
      <c r="C120" s="47">
        <v>120</v>
      </c>
      <c r="D120" s="539">
        <v>2</v>
      </c>
      <c r="E120" s="540">
        <f t="shared" si="10"/>
        <v>240</v>
      </c>
      <c r="F120" s="540">
        <f t="shared" si="11"/>
        <v>100</v>
      </c>
      <c r="G120" s="540">
        <f t="shared" si="9"/>
        <v>733</v>
      </c>
      <c r="H120" s="540">
        <f t="shared" si="8"/>
        <v>182</v>
      </c>
      <c r="I120" s="541">
        <f t="shared" si="12"/>
        <v>1.7990195343537772E-3</v>
      </c>
    </row>
    <row r="121" spans="1:9" ht="14.25" customHeight="1">
      <c r="A121" s="791"/>
      <c r="B121" s="47" t="s">
        <v>186</v>
      </c>
      <c r="C121" s="47">
        <v>140</v>
      </c>
      <c r="D121" s="539">
        <v>2</v>
      </c>
      <c r="E121" s="540">
        <f t="shared" si="10"/>
        <v>280</v>
      </c>
      <c r="F121" s="540">
        <f t="shared" si="11"/>
        <v>100</v>
      </c>
      <c r="G121" s="540">
        <f t="shared" si="9"/>
        <v>733</v>
      </c>
      <c r="H121" s="540">
        <f t="shared" si="8"/>
        <v>182</v>
      </c>
      <c r="I121" s="541">
        <f t="shared" si="12"/>
        <v>2.0988561234127402E-3</v>
      </c>
    </row>
    <row r="122" spans="1:9" ht="14.25" customHeight="1">
      <c r="A122" s="791"/>
      <c r="B122" s="47" t="s">
        <v>187</v>
      </c>
      <c r="C122" s="47">
        <v>205</v>
      </c>
      <c r="D122" s="539">
        <v>2</v>
      </c>
      <c r="E122" s="540">
        <f t="shared" si="10"/>
        <v>410</v>
      </c>
      <c r="F122" s="540">
        <f t="shared" si="11"/>
        <v>100</v>
      </c>
      <c r="G122" s="540">
        <f t="shared" si="9"/>
        <v>733</v>
      </c>
      <c r="H122" s="540">
        <f t="shared" si="8"/>
        <v>182</v>
      </c>
      <c r="I122" s="541">
        <f t="shared" si="12"/>
        <v>3.0733250378543694E-3</v>
      </c>
    </row>
    <row r="123" spans="1:9" ht="14.25" customHeight="1">
      <c r="A123" s="791"/>
      <c r="B123" s="47" t="s">
        <v>188</v>
      </c>
      <c r="C123" s="47">
        <v>70</v>
      </c>
      <c r="D123" s="539">
        <v>2</v>
      </c>
      <c r="E123" s="540">
        <f t="shared" si="10"/>
        <v>140</v>
      </c>
      <c r="F123" s="540">
        <f t="shared" si="11"/>
        <v>100</v>
      </c>
      <c r="G123" s="540">
        <f t="shared" si="9"/>
        <v>733</v>
      </c>
      <c r="H123" s="540">
        <f t="shared" si="8"/>
        <v>182</v>
      </c>
      <c r="I123" s="541">
        <f t="shared" si="12"/>
        <v>1.0494280617063701E-3</v>
      </c>
    </row>
    <row r="124" spans="1:9" ht="14.25" customHeight="1">
      <c r="A124" s="791"/>
      <c r="B124" s="47" t="s">
        <v>189</v>
      </c>
      <c r="C124" s="47">
        <v>85</v>
      </c>
      <c r="D124" s="539">
        <v>2</v>
      </c>
      <c r="E124" s="540">
        <f t="shared" si="10"/>
        <v>170</v>
      </c>
      <c r="F124" s="540">
        <f t="shared" si="11"/>
        <v>100</v>
      </c>
      <c r="G124" s="540">
        <f t="shared" si="9"/>
        <v>733</v>
      </c>
      <c r="H124" s="540">
        <f t="shared" si="8"/>
        <v>182</v>
      </c>
      <c r="I124" s="541">
        <f t="shared" si="12"/>
        <v>1.2743055035005922E-3</v>
      </c>
    </row>
    <row r="125" spans="1:9" ht="14.25" customHeight="1">
      <c r="A125" s="792"/>
      <c r="B125" s="47" t="s">
        <v>190</v>
      </c>
      <c r="C125" s="47">
        <v>3200</v>
      </c>
      <c r="D125" s="539">
        <v>2</v>
      </c>
      <c r="E125" s="540">
        <f t="shared" si="10"/>
        <v>6400</v>
      </c>
      <c r="F125" s="540">
        <f t="shared" si="11"/>
        <v>100</v>
      </c>
      <c r="G125" s="540">
        <f t="shared" si="9"/>
        <v>733</v>
      </c>
      <c r="H125" s="540">
        <f t="shared" si="8"/>
        <v>182</v>
      </c>
      <c r="I125" s="541">
        <f t="shared" si="12"/>
        <v>4.797385424943406E-2</v>
      </c>
    </row>
    <row r="126" spans="1:9" ht="14.25" customHeight="1">
      <c r="A126" s="799" t="s">
        <v>313</v>
      </c>
      <c r="B126" s="47" t="s">
        <v>191</v>
      </c>
      <c r="C126" s="50">
        <v>600</v>
      </c>
      <c r="D126" s="539">
        <v>2</v>
      </c>
      <c r="E126" s="540">
        <f t="shared" si="10"/>
        <v>1200</v>
      </c>
      <c r="F126" s="540">
        <f t="shared" si="11"/>
        <v>100</v>
      </c>
      <c r="G126" s="540">
        <f t="shared" si="9"/>
        <v>733</v>
      </c>
      <c r="H126" s="540">
        <f t="shared" si="8"/>
        <v>182</v>
      </c>
      <c r="I126" s="541">
        <f t="shared" si="12"/>
        <v>8.9950976717688858E-3</v>
      </c>
    </row>
    <row r="127" spans="1:9" ht="14.25" customHeight="1">
      <c r="A127" s="800"/>
      <c r="B127" s="47" t="s">
        <v>192</v>
      </c>
      <c r="C127" s="50">
        <v>80</v>
      </c>
      <c r="D127" s="539">
        <v>2</v>
      </c>
      <c r="E127" s="540">
        <f t="shared" si="10"/>
        <v>160</v>
      </c>
      <c r="F127" s="540">
        <f t="shared" si="11"/>
        <v>100</v>
      </c>
      <c r="G127" s="540">
        <f t="shared" si="9"/>
        <v>733</v>
      </c>
      <c r="H127" s="540">
        <f t="shared" si="8"/>
        <v>182</v>
      </c>
      <c r="I127" s="541">
        <f t="shared" si="12"/>
        <v>1.1993463562358514E-3</v>
      </c>
    </row>
    <row r="128" spans="1:9" ht="14.25" customHeight="1">
      <c r="A128" s="800"/>
      <c r="B128" s="47" t="s">
        <v>193</v>
      </c>
      <c r="C128" s="50">
        <v>1400</v>
      </c>
      <c r="D128" s="539">
        <v>2</v>
      </c>
      <c r="E128" s="540">
        <f t="shared" si="10"/>
        <v>2800</v>
      </c>
      <c r="F128" s="540">
        <f t="shared" si="11"/>
        <v>100</v>
      </c>
      <c r="G128" s="540">
        <f t="shared" si="9"/>
        <v>733</v>
      </c>
      <c r="H128" s="540">
        <f t="shared" si="8"/>
        <v>182</v>
      </c>
      <c r="I128" s="541">
        <f t="shared" si="12"/>
        <v>2.0988561234127401E-2</v>
      </c>
    </row>
    <row r="129" spans="1:9" ht="14.25" customHeight="1">
      <c r="A129" s="800"/>
      <c r="B129" s="47" t="s">
        <v>194</v>
      </c>
      <c r="C129" s="50">
        <v>160</v>
      </c>
      <c r="D129" s="539">
        <v>2</v>
      </c>
      <c r="E129" s="540">
        <f t="shared" si="10"/>
        <v>320</v>
      </c>
      <c r="F129" s="540">
        <f t="shared" si="11"/>
        <v>100</v>
      </c>
      <c r="G129" s="540">
        <f t="shared" si="9"/>
        <v>733</v>
      </c>
      <c r="H129" s="540">
        <f t="shared" si="8"/>
        <v>182</v>
      </c>
      <c r="I129" s="541">
        <f t="shared" si="12"/>
        <v>2.3986927124717027E-3</v>
      </c>
    </row>
    <row r="130" spans="1:9" ht="14.25" customHeight="1">
      <c r="A130" s="800"/>
      <c r="B130" s="47" t="s">
        <v>195</v>
      </c>
      <c r="C130" s="50">
        <v>42</v>
      </c>
      <c r="D130" s="539">
        <v>2</v>
      </c>
      <c r="E130" s="540">
        <f t="shared" si="10"/>
        <v>84</v>
      </c>
      <c r="F130" s="540">
        <f t="shared" si="11"/>
        <v>100</v>
      </c>
      <c r="G130" s="540">
        <f t="shared" si="9"/>
        <v>733</v>
      </c>
      <c r="H130" s="540">
        <f t="shared" si="8"/>
        <v>182</v>
      </c>
      <c r="I130" s="541">
        <f t="shared" si="12"/>
        <v>6.2965683702382203E-4</v>
      </c>
    </row>
    <row r="131" spans="1:9" ht="14.25" customHeight="1">
      <c r="A131" s="800"/>
      <c r="B131" s="47" t="s">
        <v>196</v>
      </c>
      <c r="C131" s="50">
        <v>97</v>
      </c>
      <c r="D131" s="539">
        <v>2</v>
      </c>
      <c r="E131" s="540">
        <f t="shared" si="10"/>
        <v>194</v>
      </c>
      <c r="F131" s="540">
        <f t="shared" si="11"/>
        <v>100</v>
      </c>
      <c r="G131" s="540">
        <f t="shared" si="9"/>
        <v>733</v>
      </c>
      <c r="H131" s="540">
        <f t="shared" si="8"/>
        <v>182</v>
      </c>
      <c r="I131" s="541">
        <f t="shared" si="12"/>
        <v>1.4542074569359699E-3</v>
      </c>
    </row>
    <row r="132" spans="1:9" ht="14.25" customHeight="1">
      <c r="A132" s="800"/>
      <c r="B132" s="47" t="s">
        <v>197</v>
      </c>
      <c r="C132" s="50">
        <v>210</v>
      </c>
      <c r="D132" s="539">
        <v>2</v>
      </c>
      <c r="E132" s="540">
        <f t="shared" si="10"/>
        <v>420</v>
      </c>
      <c r="F132" s="540">
        <f t="shared" si="11"/>
        <v>100</v>
      </c>
      <c r="G132" s="540">
        <f t="shared" si="9"/>
        <v>733</v>
      </c>
      <c r="H132" s="540">
        <f t="shared" ref="H132:H195" si="13">$K$4</f>
        <v>182</v>
      </c>
      <c r="I132" s="541">
        <f t="shared" si="12"/>
        <v>3.14828418511911E-3</v>
      </c>
    </row>
    <row r="133" spans="1:9" ht="14.25" customHeight="1">
      <c r="A133" s="800"/>
      <c r="B133" s="47" t="s">
        <v>198</v>
      </c>
      <c r="C133" s="50">
        <v>36</v>
      </c>
      <c r="D133" s="539">
        <v>2</v>
      </c>
      <c r="E133" s="540">
        <f t="shared" si="10"/>
        <v>72</v>
      </c>
      <c r="F133" s="540">
        <f t="shared" si="11"/>
        <v>100</v>
      </c>
      <c r="G133" s="540">
        <f t="shared" ref="G133:G196" si="14">TRUNC(800*7.33/8,2)</f>
        <v>733</v>
      </c>
      <c r="H133" s="540">
        <f t="shared" si="13"/>
        <v>182</v>
      </c>
      <c r="I133" s="541">
        <f t="shared" si="12"/>
        <v>5.3970586030613311E-4</v>
      </c>
    </row>
    <row r="134" spans="1:9" ht="14.25" customHeight="1">
      <c r="A134" s="800"/>
      <c r="B134" s="47" t="s">
        <v>199</v>
      </c>
      <c r="C134" s="50">
        <v>700</v>
      </c>
      <c r="D134" s="539">
        <v>2</v>
      </c>
      <c r="E134" s="540">
        <f t="shared" si="10"/>
        <v>1400</v>
      </c>
      <c r="F134" s="540">
        <f t="shared" si="11"/>
        <v>100</v>
      </c>
      <c r="G134" s="540">
        <f t="shared" si="14"/>
        <v>733</v>
      </c>
      <c r="H134" s="540">
        <f t="shared" si="13"/>
        <v>182</v>
      </c>
      <c r="I134" s="541">
        <f t="shared" si="12"/>
        <v>1.04942806170637E-2</v>
      </c>
    </row>
    <row r="135" spans="1:9" ht="14.25" customHeight="1">
      <c r="A135" s="800"/>
      <c r="B135" s="47" t="s">
        <v>200</v>
      </c>
      <c r="C135" s="50">
        <v>90</v>
      </c>
      <c r="D135" s="539">
        <v>2</v>
      </c>
      <c r="E135" s="540">
        <f t="shared" si="10"/>
        <v>180</v>
      </c>
      <c r="F135" s="540">
        <f t="shared" si="11"/>
        <v>100</v>
      </c>
      <c r="G135" s="540">
        <f t="shared" si="14"/>
        <v>733</v>
      </c>
      <c r="H135" s="540">
        <f t="shared" si="13"/>
        <v>182</v>
      </c>
      <c r="I135" s="541">
        <f t="shared" si="12"/>
        <v>1.3492646507653329E-3</v>
      </c>
    </row>
    <row r="136" spans="1:9" ht="14.25" customHeight="1">
      <c r="A136" s="800"/>
      <c r="B136" s="47" t="s">
        <v>201</v>
      </c>
      <c r="C136" s="50">
        <v>20</v>
      </c>
      <c r="D136" s="539">
        <v>2</v>
      </c>
      <c r="E136" s="540">
        <f t="shared" si="10"/>
        <v>40</v>
      </c>
      <c r="F136" s="540">
        <f t="shared" si="11"/>
        <v>100</v>
      </c>
      <c r="G136" s="540">
        <f t="shared" si="14"/>
        <v>733</v>
      </c>
      <c r="H136" s="540">
        <f t="shared" si="13"/>
        <v>182</v>
      </c>
      <c r="I136" s="541">
        <f t="shared" si="12"/>
        <v>2.9983658905896284E-4</v>
      </c>
    </row>
    <row r="137" spans="1:9" ht="14.25" customHeight="1">
      <c r="A137" s="800"/>
      <c r="B137" s="47" t="s">
        <v>202</v>
      </c>
      <c r="C137" s="50">
        <v>500</v>
      </c>
      <c r="D137" s="539">
        <v>2</v>
      </c>
      <c r="E137" s="540">
        <f t="shared" si="10"/>
        <v>1000</v>
      </c>
      <c r="F137" s="540">
        <f t="shared" si="11"/>
        <v>100</v>
      </c>
      <c r="G137" s="540">
        <f t="shared" si="14"/>
        <v>733</v>
      </c>
      <c r="H137" s="540">
        <f t="shared" si="13"/>
        <v>182</v>
      </c>
      <c r="I137" s="541">
        <f t="shared" si="12"/>
        <v>7.4959147264740712E-3</v>
      </c>
    </row>
    <row r="138" spans="1:9" ht="14.25" customHeight="1">
      <c r="A138" s="800"/>
      <c r="B138" s="51" t="s">
        <v>203</v>
      </c>
      <c r="C138" s="50">
        <v>200</v>
      </c>
      <c r="D138" s="539">
        <v>2</v>
      </c>
      <c r="E138" s="540">
        <f t="shared" si="10"/>
        <v>400</v>
      </c>
      <c r="F138" s="540">
        <f t="shared" si="11"/>
        <v>100</v>
      </c>
      <c r="G138" s="540">
        <f t="shared" si="14"/>
        <v>733</v>
      </c>
      <c r="H138" s="540">
        <f t="shared" si="13"/>
        <v>182</v>
      </c>
      <c r="I138" s="541">
        <f t="shared" si="12"/>
        <v>2.9983658905896288E-3</v>
      </c>
    </row>
    <row r="139" spans="1:9" ht="14.25" customHeight="1">
      <c r="A139" s="800"/>
      <c r="B139" s="47" t="s">
        <v>204</v>
      </c>
      <c r="C139" s="50">
        <v>130</v>
      </c>
      <c r="D139" s="539">
        <v>2</v>
      </c>
      <c r="E139" s="540">
        <f t="shared" si="10"/>
        <v>260</v>
      </c>
      <c r="F139" s="540">
        <f t="shared" si="11"/>
        <v>100</v>
      </c>
      <c r="G139" s="540">
        <f t="shared" si="14"/>
        <v>733</v>
      </c>
      <c r="H139" s="540">
        <f t="shared" si="13"/>
        <v>182</v>
      </c>
      <c r="I139" s="541">
        <f t="shared" si="12"/>
        <v>1.9489378288832587E-3</v>
      </c>
    </row>
    <row r="140" spans="1:9" ht="14.25" customHeight="1">
      <c r="A140" s="800"/>
      <c r="B140" s="47" t="s">
        <v>205</v>
      </c>
      <c r="C140" s="50">
        <v>275</v>
      </c>
      <c r="D140" s="539">
        <v>2</v>
      </c>
      <c r="E140" s="540">
        <f t="shared" si="10"/>
        <v>550</v>
      </c>
      <c r="F140" s="540">
        <f t="shared" si="11"/>
        <v>100</v>
      </c>
      <c r="G140" s="540">
        <f t="shared" si="14"/>
        <v>733</v>
      </c>
      <c r="H140" s="540">
        <f t="shared" si="13"/>
        <v>182</v>
      </c>
      <c r="I140" s="541">
        <f t="shared" si="12"/>
        <v>4.1227530995607397E-3</v>
      </c>
    </row>
    <row r="141" spans="1:9" ht="14.25" customHeight="1">
      <c r="A141" s="800"/>
      <c r="B141" s="47" t="s">
        <v>206</v>
      </c>
      <c r="C141" s="50">
        <v>105</v>
      </c>
      <c r="D141" s="539">
        <v>2</v>
      </c>
      <c r="E141" s="540">
        <f t="shared" si="10"/>
        <v>210</v>
      </c>
      <c r="F141" s="540">
        <f t="shared" si="11"/>
        <v>100</v>
      </c>
      <c r="G141" s="540">
        <f t="shared" si="14"/>
        <v>733</v>
      </c>
      <c r="H141" s="540">
        <f t="shared" si="13"/>
        <v>182</v>
      </c>
      <c r="I141" s="541">
        <f t="shared" si="12"/>
        <v>1.574142092559555E-3</v>
      </c>
    </row>
    <row r="142" spans="1:9" ht="14.25" customHeight="1">
      <c r="A142" s="800"/>
      <c r="B142" s="47" t="s">
        <v>207</v>
      </c>
      <c r="C142" s="50">
        <v>75</v>
      </c>
      <c r="D142" s="539">
        <v>2</v>
      </c>
      <c r="E142" s="540">
        <f t="shared" si="10"/>
        <v>150</v>
      </c>
      <c r="F142" s="540">
        <f t="shared" si="11"/>
        <v>100</v>
      </c>
      <c r="G142" s="540">
        <f t="shared" si="14"/>
        <v>733</v>
      </c>
      <c r="H142" s="540">
        <f t="shared" si="13"/>
        <v>182</v>
      </c>
      <c r="I142" s="541">
        <f t="shared" si="12"/>
        <v>1.1243872089711107E-3</v>
      </c>
    </row>
    <row r="143" spans="1:9" ht="14.25" customHeight="1">
      <c r="A143" s="800"/>
      <c r="B143" s="47" t="s">
        <v>117</v>
      </c>
      <c r="C143" s="50">
        <v>68</v>
      </c>
      <c r="D143" s="539">
        <v>2</v>
      </c>
      <c r="E143" s="540">
        <f t="shared" si="10"/>
        <v>136</v>
      </c>
      <c r="F143" s="540">
        <f t="shared" si="11"/>
        <v>100</v>
      </c>
      <c r="G143" s="540">
        <f t="shared" si="14"/>
        <v>733</v>
      </c>
      <c r="H143" s="540">
        <f t="shared" si="13"/>
        <v>182</v>
      </c>
      <c r="I143" s="541">
        <f t="shared" si="12"/>
        <v>1.0194444028004737E-3</v>
      </c>
    </row>
    <row r="144" spans="1:9" ht="14.25" customHeight="1">
      <c r="A144" s="800"/>
      <c r="B144" s="47" t="s">
        <v>208</v>
      </c>
      <c r="C144" s="50">
        <v>400</v>
      </c>
      <c r="D144" s="539">
        <v>2</v>
      </c>
      <c r="E144" s="540">
        <f t="shared" si="10"/>
        <v>800</v>
      </c>
      <c r="F144" s="540">
        <f t="shared" si="11"/>
        <v>100</v>
      </c>
      <c r="G144" s="540">
        <f t="shared" si="14"/>
        <v>733</v>
      </c>
      <c r="H144" s="540">
        <f t="shared" si="13"/>
        <v>182</v>
      </c>
      <c r="I144" s="541">
        <f t="shared" si="12"/>
        <v>5.9967317811792575E-3</v>
      </c>
    </row>
    <row r="145" spans="1:9" ht="14.25" customHeight="1">
      <c r="A145" s="800"/>
      <c r="B145" s="47" t="s">
        <v>209</v>
      </c>
      <c r="C145" s="50">
        <v>60</v>
      </c>
      <c r="D145" s="539">
        <v>2</v>
      </c>
      <c r="E145" s="540">
        <f t="shared" si="10"/>
        <v>120</v>
      </c>
      <c r="F145" s="540">
        <f t="shared" si="11"/>
        <v>100</v>
      </c>
      <c r="G145" s="540">
        <f t="shared" si="14"/>
        <v>733</v>
      </c>
      <c r="H145" s="540">
        <f t="shared" si="13"/>
        <v>182</v>
      </c>
      <c r="I145" s="541">
        <f t="shared" si="12"/>
        <v>8.9950976717688858E-4</v>
      </c>
    </row>
    <row r="146" spans="1:9" ht="14.25" customHeight="1">
      <c r="A146" s="800"/>
      <c r="B146" s="47" t="s">
        <v>210</v>
      </c>
      <c r="C146" s="50">
        <v>685</v>
      </c>
      <c r="D146" s="539">
        <v>2</v>
      </c>
      <c r="E146" s="540">
        <f t="shared" si="10"/>
        <v>1370</v>
      </c>
      <c r="F146" s="540">
        <f t="shared" si="11"/>
        <v>100</v>
      </c>
      <c r="G146" s="540">
        <f t="shared" si="14"/>
        <v>733</v>
      </c>
      <c r="H146" s="540">
        <f t="shared" si="13"/>
        <v>182</v>
      </c>
      <c r="I146" s="541">
        <f t="shared" si="12"/>
        <v>1.0269403175269478E-2</v>
      </c>
    </row>
    <row r="147" spans="1:9" ht="14.25" customHeight="1">
      <c r="A147" s="800"/>
      <c r="B147" s="47" t="s">
        <v>211</v>
      </c>
      <c r="C147" s="47">
        <v>170</v>
      </c>
      <c r="D147" s="539">
        <v>2</v>
      </c>
      <c r="E147" s="540">
        <f t="shared" ref="E147:E210" si="15">C147*D147</f>
        <v>340</v>
      </c>
      <c r="F147" s="540">
        <f t="shared" ref="F147:F210" si="16">TRUNC(G147/7.33,2)</f>
        <v>100</v>
      </c>
      <c r="G147" s="540">
        <f t="shared" si="14"/>
        <v>733</v>
      </c>
      <c r="H147" s="540">
        <f t="shared" si="13"/>
        <v>182</v>
      </c>
      <c r="I147" s="541">
        <f t="shared" ref="I147:I210" si="17">(C147*D147)/(H147*G147)</f>
        <v>2.5486110070011845E-3</v>
      </c>
    </row>
    <row r="148" spans="1:9" ht="14.25" customHeight="1">
      <c r="A148" s="800"/>
      <c r="B148" s="47" t="s">
        <v>212</v>
      </c>
      <c r="C148" s="47">
        <v>5150</v>
      </c>
      <c r="D148" s="539">
        <v>2</v>
      </c>
      <c r="E148" s="540">
        <f t="shared" si="15"/>
        <v>10300</v>
      </c>
      <c r="F148" s="540">
        <f t="shared" si="16"/>
        <v>100</v>
      </c>
      <c r="G148" s="540">
        <f t="shared" si="14"/>
        <v>733</v>
      </c>
      <c r="H148" s="540">
        <f t="shared" si="13"/>
        <v>182</v>
      </c>
      <c r="I148" s="541">
        <f t="shared" si="17"/>
        <v>7.7207921682682937E-2</v>
      </c>
    </row>
    <row r="149" spans="1:9" ht="14.25" customHeight="1">
      <c r="A149" s="800"/>
      <c r="B149" s="47" t="s">
        <v>213</v>
      </c>
      <c r="C149" s="47">
        <v>9733</v>
      </c>
      <c r="D149" s="539">
        <v>2</v>
      </c>
      <c r="E149" s="540">
        <f t="shared" si="15"/>
        <v>19466</v>
      </c>
      <c r="F149" s="540">
        <f t="shared" si="16"/>
        <v>100</v>
      </c>
      <c r="G149" s="540">
        <f t="shared" si="14"/>
        <v>733</v>
      </c>
      <c r="H149" s="540">
        <f t="shared" si="13"/>
        <v>182</v>
      </c>
      <c r="I149" s="541">
        <f t="shared" si="17"/>
        <v>0.14591547606554428</v>
      </c>
    </row>
    <row r="150" spans="1:9" ht="14.25" customHeight="1">
      <c r="A150" s="800"/>
      <c r="B150" s="51" t="s">
        <v>214</v>
      </c>
      <c r="C150" s="47">
        <v>7700</v>
      </c>
      <c r="D150" s="539">
        <v>2</v>
      </c>
      <c r="E150" s="540">
        <f t="shared" si="15"/>
        <v>15400</v>
      </c>
      <c r="F150" s="540">
        <f t="shared" si="16"/>
        <v>100</v>
      </c>
      <c r="G150" s="540">
        <f t="shared" si="14"/>
        <v>733</v>
      </c>
      <c r="H150" s="540">
        <f t="shared" si="13"/>
        <v>182</v>
      </c>
      <c r="I150" s="541">
        <f t="shared" si="17"/>
        <v>0.1154370867877007</v>
      </c>
    </row>
    <row r="151" spans="1:9" ht="14.25" customHeight="1">
      <c r="A151" s="800"/>
      <c r="B151" s="47" t="s">
        <v>215</v>
      </c>
      <c r="C151" s="47">
        <v>7000</v>
      </c>
      <c r="D151" s="539">
        <v>2</v>
      </c>
      <c r="E151" s="540">
        <f t="shared" si="15"/>
        <v>14000</v>
      </c>
      <c r="F151" s="540">
        <f t="shared" si="16"/>
        <v>100</v>
      </c>
      <c r="G151" s="540">
        <f t="shared" si="14"/>
        <v>733</v>
      </c>
      <c r="H151" s="540">
        <f t="shared" si="13"/>
        <v>182</v>
      </c>
      <c r="I151" s="541">
        <f t="shared" si="17"/>
        <v>0.104942806170637</v>
      </c>
    </row>
    <row r="152" spans="1:9" ht="14.25" customHeight="1">
      <c r="A152" s="800"/>
      <c r="B152" s="47" t="s">
        <v>216</v>
      </c>
      <c r="C152" s="47">
        <v>4850</v>
      </c>
      <c r="D152" s="539">
        <v>2</v>
      </c>
      <c r="E152" s="540">
        <f t="shared" si="15"/>
        <v>9700</v>
      </c>
      <c r="F152" s="540">
        <f t="shared" si="16"/>
        <v>100</v>
      </c>
      <c r="G152" s="540">
        <f t="shared" si="14"/>
        <v>733</v>
      </c>
      <c r="H152" s="540">
        <f t="shared" si="13"/>
        <v>182</v>
      </c>
      <c r="I152" s="541">
        <f t="shared" si="17"/>
        <v>7.2710372846798502E-2</v>
      </c>
    </row>
    <row r="153" spans="1:9" ht="14.25" customHeight="1">
      <c r="A153" s="801"/>
      <c r="B153" s="47" t="s">
        <v>217</v>
      </c>
      <c r="C153" s="47">
        <v>9200</v>
      </c>
      <c r="D153" s="539">
        <v>2</v>
      </c>
      <c r="E153" s="540">
        <f t="shared" si="15"/>
        <v>18400</v>
      </c>
      <c r="F153" s="540">
        <f t="shared" si="16"/>
        <v>100</v>
      </c>
      <c r="G153" s="540">
        <f t="shared" si="14"/>
        <v>733</v>
      </c>
      <c r="H153" s="540">
        <f t="shared" si="13"/>
        <v>182</v>
      </c>
      <c r="I153" s="541">
        <f t="shared" si="17"/>
        <v>0.13792483096712291</v>
      </c>
    </row>
    <row r="154" spans="1:9" ht="14.25" customHeight="1">
      <c r="A154" s="802" t="s">
        <v>314</v>
      </c>
      <c r="B154" s="47" t="s">
        <v>218</v>
      </c>
      <c r="C154" s="47">
        <v>210</v>
      </c>
      <c r="D154" s="539">
        <v>2</v>
      </c>
      <c r="E154" s="540">
        <f t="shared" si="15"/>
        <v>420</v>
      </c>
      <c r="F154" s="540">
        <f t="shared" si="16"/>
        <v>100</v>
      </c>
      <c r="G154" s="540">
        <f t="shared" si="14"/>
        <v>733</v>
      </c>
      <c r="H154" s="540">
        <f t="shared" si="13"/>
        <v>182</v>
      </c>
      <c r="I154" s="541">
        <f t="shared" si="17"/>
        <v>3.14828418511911E-3</v>
      </c>
    </row>
    <row r="155" spans="1:9" ht="14.25" customHeight="1">
      <c r="A155" s="803"/>
      <c r="B155" s="47" t="s">
        <v>219</v>
      </c>
      <c r="C155" s="47">
        <v>200</v>
      </c>
      <c r="D155" s="539">
        <v>2</v>
      </c>
      <c r="E155" s="540">
        <f t="shared" si="15"/>
        <v>400</v>
      </c>
      <c r="F155" s="540">
        <f t="shared" si="16"/>
        <v>100</v>
      </c>
      <c r="G155" s="540">
        <f t="shared" si="14"/>
        <v>733</v>
      </c>
      <c r="H155" s="540">
        <f t="shared" si="13"/>
        <v>182</v>
      </c>
      <c r="I155" s="541">
        <f t="shared" si="17"/>
        <v>2.9983658905896288E-3</v>
      </c>
    </row>
    <row r="156" spans="1:9" ht="14.25" customHeight="1">
      <c r="A156" s="803"/>
      <c r="B156" s="47" t="s">
        <v>220</v>
      </c>
      <c r="C156" s="47">
        <v>220</v>
      </c>
      <c r="D156" s="539">
        <v>2</v>
      </c>
      <c r="E156" s="540">
        <f t="shared" si="15"/>
        <v>440</v>
      </c>
      <c r="F156" s="540">
        <f t="shared" si="16"/>
        <v>100</v>
      </c>
      <c r="G156" s="540">
        <f t="shared" si="14"/>
        <v>733</v>
      </c>
      <c r="H156" s="540">
        <f t="shared" si="13"/>
        <v>182</v>
      </c>
      <c r="I156" s="541">
        <f t="shared" si="17"/>
        <v>3.2982024796485913E-3</v>
      </c>
    </row>
    <row r="157" spans="1:9" ht="14.25" customHeight="1">
      <c r="A157" s="803"/>
      <c r="B157" s="47" t="s">
        <v>221</v>
      </c>
      <c r="C157" s="47">
        <v>350</v>
      </c>
      <c r="D157" s="539">
        <v>2</v>
      </c>
      <c r="E157" s="540">
        <f t="shared" si="15"/>
        <v>700</v>
      </c>
      <c r="F157" s="540">
        <f t="shared" si="16"/>
        <v>100</v>
      </c>
      <c r="G157" s="540">
        <f t="shared" si="14"/>
        <v>733</v>
      </c>
      <c r="H157" s="540">
        <f t="shared" si="13"/>
        <v>182</v>
      </c>
      <c r="I157" s="541">
        <f t="shared" si="17"/>
        <v>5.2471403085318502E-3</v>
      </c>
    </row>
    <row r="158" spans="1:9" ht="14.25" customHeight="1">
      <c r="A158" s="803"/>
      <c r="B158" s="47" t="s">
        <v>222</v>
      </c>
      <c r="C158" s="47">
        <v>130</v>
      </c>
      <c r="D158" s="539">
        <v>2</v>
      </c>
      <c r="E158" s="540">
        <f t="shared" si="15"/>
        <v>260</v>
      </c>
      <c r="F158" s="540">
        <f t="shared" si="16"/>
        <v>100</v>
      </c>
      <c r="G158" s="540">
        <f t="shared" si="14"/>
        <v>733</v>
      </c>
      <c r="H158" s="540">
        <f t="shared" si="13"/>
        <v>182</v>
      </c>
      <c r="I158" s="541">
        <f t="shared" si="17"/>
        <v>1.9489378288832587E-3</v>
      </c>
    </row>
    <row r="159" spans="1:9" ht="14.25" customHeight="1">
      <c r="A159" s="804"/>
      <c r="B159" s="47" t="s">
        <v>185</v>
      </c>
      <c r="C159" s="47">
        <v>120</v>
      </c>
      <c r="D159" s="539">
        <v>2</v>
      </c>
      <c r="E159" s="540">
        <f t="shared" si="15"/>
        <v>240</v>
      </c>
      <c r="F159" s="540">
        <f t="shared" si="16"/>
        <v>100</v>
      </c>
      <c r="G159" s="540">
        <f t="shared" si="14"/>
        <v>733</v>
      </c>
      <c r="H159" s="540">
        <f t="shared" si="13"/>
        <v>182</v>
      </c>
      <c r="I159" s="541">
        <f t="shared" si="17"/>
        <v>1.7990195343537772E-3</v>
      </c>
    </row>
    <row r="160" spans="1:9" ht="14.25" customHeight="1">
      <c r="A160" s="790" t="s">
        <v>315</v>
      </c>
      <c r="B160" s="47" t="s">
        <v>223</v>
      </c>
      <c r="C160" s="47">
        <v>555</v>
      </c>
      <c r="D160" s="539">
        <v>2</v>
      </c>
      <c r="E160" s="540">
        <f t="shared" si="15"/>
        <v>1110</v>
      </c>
      <c r="F160" s="540">
        <f t="shared" si="16"/>
        <v>100</v>
      </c>
      <c r="G160" s="540">
        <f t="shared" si="14"/>
        <v>733</v>
      </c>
      <c r="H160" s="540">
        <f t="shared" si="13"/>
        <v>182</v>
      </c>
      <c r="I160" s="541">
        <f t="shared" si="17"/>
        <v>8.3204653463862192E-3</v>
      </c>
    </row>
    <row r="161" spans="1:9" ht="14.25" customHeight="1">
      <c r="A161" s="791"/>
      <c r="B161" s="47" t="s">
        <v>224</v>
      </c>
      <c r="C161" s="47">
        <v>650</v>
      </c>
      <c r="D161" s="539">
        <v>2</v>
      </c>
      <c r="E161" s="540">
        <f t="shared" si="15"/>
        <v>1300</v>
      </c>
      <c r="F161" s="540">
        <f t="shared" si="16"/>
        <v>100</v>
      </c>
      <c r="G161" s="540">
        <f t="shared" si="14"/>
        <v>733</v>
      </c>
      <c r="H161" s="540">
        <f t="shared" si="13"/>
        <v>182</v>
      </c>
      <c r="I161" s="541">
        <f t="shared" si="17"/>
        <v>9.744689144416294E-3</v>
      </c>
    </row>
    <row r="162" spans="1:9" ht="14.25" customHeight="1">
      <c r="A162" s="791"/>
      <c r="B162" s="47" t="s">
        <v>225</v>
      </c>
      <c r="C162" s="47">
        <v>271</v>
      </c>
      <c r="D162" s="539">
        <v>2</v>
      </c>
      <c r="E162" s="540">
        <f t="shared" si="15"/>
        <v>542</v>
      </c>
      <c r="F162" s="540">
        <f t="shared" si="16"/>
        <v>100</v>
      </c>
      <c r="G162" s="540">
        <f t="shared" si="14"/>
        <v>733</v>
      </c>
      <c r="H162" s="540">
        <f t="shared" si="13"/>
        <v>182</v>
      </c>
      <c r="I162" s="541">
        <f t="shared" si="17"/>
        <v>4.062785781748947E-3</v>
      </c>
    </row>
    <row r="163" spans="1:9" ht="14.25" customHeight="1">
      <c r="A163" s="791"/>
      <c r="B163" s="47" t="s">
        <v>226</v>
      </c>
      <c r="C163" s="47">
        <v>44</v>
      </c>
      <c r="D163" s="539">
        <v>2</v>
      </c>
      <c r="E163" s="540">
        <f t="shared" si="15"/>
        <v>88</v>
      </c>
      <c r="F163" s="540">
        <f t="shared" si="16"/>
        <v>100</v>
      </c>
      <c r="G163" s="540">
        <f t="shared" si="14"/>
        <v>733</v>
      </c>
      <c r="H163" s="540">
        <f t="shared" si="13"/>
        <v>182</v>
      </c>
      <c r="I163" s="541">
        <f t="shared" si="17"/>
        <v>6.5964049592971826E-4</v>
      </c>
    </row>
    <row r="164" spans="1:9" ht="14.25" customHeight="1">
      <c r="A164" s="791"/>
      <c r="B164" s="47" t="s">
        <v>227</v>
      </c>
      <c r="C164" s="47">
        <v>255</v>
      </c>
      <c r="D164" s="539">
        <v>2</v>
      </c>
      <c r="E164" s="540">
        <f t="shared" si="15"/>
        <v>510</v>
      </c>
      <c r="F164" s="540">
        <f t="shared" si="16"/>
        <v>100</v>
      </c>
      <c r="G164" s="540">
        <f t="shared" si="14"/>
        <v>733</v>
      </c>
      <c r="H164" s="540">
        <f t="shared" si="13"/>
        <v>182</v>
      </c>
      <c r="I164" s="541">
        <f t="shared" si="17"/>
        <v>3.8229165105017767E-3</v>
      </c>
    </row>
    <row r="165" spans="1:9" ht="14.25" customHeight="1">
      <c r="A165" s="791"/>
      <c r="B165" s="47" t="s">
        <v>228</v>
      </c>
      <c r="C165" s="47">
        <v>102</v>
      </c>
      <c r="D165" s="539">
        <v>2</v>
      </c>
      <c r="E165" s="540">
        <f t="shared" si="15"/>
        <v>204</v>
      </c>
      <c r="F165" s="540">
        <f t="shared" si="16"/>
        <v>100</v>
      </c>
      <c r="G165" s="540">
        <f t="shared" si="14"/>
        <v>733</v>
      </c>
      <c r="H165" s="540">
        <f t="shared" si="13"/>
        <v>182</v>
      </c>
      <c r="I165" s="541">
        <f t="shared" si="17"/>
        <v>1.5291666042007107E-3</v>
      </c>
    </row>
    <row r="166" spans="1:9" ht="14.25" customHeight="1">
      <c r="A166" s="791"/>
      <c r="B166" s="47" t="s">
        <v>229</v>
      </c>
      <c r="C166" s="47">
        <v>450</v>
      </c>
      <c r="D166" s="539">
        <v>2</v>
      </c>
      <c r="E166" s="540">
        <f t="shared" si="15"/>
        <v>900</v>
      </c>
      <c r="F166" s="540">
        <f t="shared" si="16"/>
        <v>100</v>
      </c>
      <c r="G166" s="540">
        <f t="shared" si="14"/>
        <v>733</v>
      </c>
      <c r="H166" s="540">
        <f t="shared" si="13"/>
        <v>182</v>
      </c>
      <c r="I166" s="541">
        <f t="shared" si="17"/>
        <v>6.7463232538266648E-3</v>
      </c>
    </row>
    <row r="167" spans="1:9" ht="14.25" customHeight="1">
      <c r="A167" s="791"/>
      <c r="B167" s="47" t="s">
        <v>230</v>
      </c>
      <c r="C167" s="47">
        <v>130</v>
      </c>
      <c r="D167" s="539">
        <v>2</v>
      </c>
      <c r="E167" s="540">
        <f t="shared" si="15"/>
        <v>260</v>
      </c>
      <c r="F167" s="540">
        <f t="shared" si="16"/>
        <v>100</v>
      </c>
      <c r="G167" s="540">
        <f t="shared" si="14"/>
        <v>733</v>
      </c>
      <c r="H167" s="540">
        <f t="shared" si="13"/>
        <v>182</v>
      </c>
      <c r="I167" s="541">
        <f t="shared" si="17"/>
        <v>1.9489378288832587E-3</v>
      </c>
    </row>
    <row r="168" spans="1:9" ht="14.25" customHeight="1">
      <c r="A168" s="791"/>
      <c r="B168" s="47" t="s">
        <v>231</v>
      </c>
      <c r="C168" s="47">
        <v>1185</v>
      </c>
      <c r="D168" s="539">
        <v>2</v>
      </c>
      <c r="E168" s="540">
        <f t="shared" si="15"/>
        <v>2370</v>
      </c>
      <c r="F168" s="540">
        <f t="shared" si="16"/>
        <v>100</v>
      </c>
      <c r="G168" s="540">
        <f t="shared" si="14"/>
        <v>733</v>
      </c>
      <c r="H168" s="540">
        <f t="shared" si="13"/>
        <v>182</v>
      </c>
      <c r="I168" s="541">
        <f t="shared" si="17"/>
        <v>1.7765317901743551E-2</v>
      </c>
    </row>
    <row r="169" spans="1:9" ht="14.25" customHeight="1">
      <c r="A169" s="791"/>
      <c r="B169" s="47" t="s">
        <v>117</v>
      </c>
      <c r="C169" s="47">
        <v>45</v>
      </c>
      <c r="D169" s="539">
        <v>2</v>
      </c>
      <c r="E169" s="540">
        <f t="shared" si="15"/>
        <v>90</v>
      </c>
      <c r="F169" s="540">
        <f t="shared" si="16"/>
        <v>100</v>
      </c>
      <c r="G169" s="540">
        <f t="shared" si="14"/>
        <v>733</v>
      </c>
      <c r="H169" s="540">
        <f t="shared" si="13"/>
        <v>182</v>
      </c>
      <c r="I169" s="541">
        <f t="shared" si="17"/>
        <v>6.7463232538266644E-4</v>
      </c>
    </row>
    <row r="170" spans="1:9" ht="14.25" customHeight="1">
      <c r="A170" s="791"/>
      <c r="B170" s="47" t="s">
        <v>232</v>
      </c>
      <c r="C170" s="47">
        <v>200</v>
      </c>
      <c r="D170" s="539">
        <v>2</v>
      </c>
      <c r="E170" s="540">
        <f t="shared" si="15"/>
        <v>400</v>
      </c>
      <c r="F170" s="540">
        <f t="shared" si="16"/>
        <v>100</v>
      </c>
      <c r="G170" s="540">
        <f t="shared" si="14"/>
        <v>733</v>
      </c>
      <c r="H170" s="540">
        <f t="shared" si="13"/>
        <v>182</v>
      </c>
      <c r="I170" s="541">
        <f t="shared" si="17"/>
        <v>2.9983658905896288E-3</v>
      </c>
    </row>
    <row r="171" spans="1:9" ht="14.25" customHeight="1">
      <c r="A171" s="791"/>
      <c r="B171" s="47" t="s">
        <v>233</v>
      </c>
      <c r="C171" s="47">
        <v>3870</v>
      </c>
      <c r="D171" s="539">
        <v>2</v>
      </c>
      <c r="E171" s="540">
        <f t="shared" si="15"/>
        <v>7740</v>
      </c>
      <c r="F171" s="540">
        <f t="shared" si="16"/>
        <v>100</v>
      </c>
      <c r="G171" s="540">
        <f t="shared" si="14"/>
        <v>733</v>
      </c>
      <c r="H171" s="540">
        <f t="shared" si="13"/>
        <v>182</v>
      </c>
      <c r="I171" s="541">
        <f t="shared" si="17"/>
        <v>5.8018379982909311E-2</v>
      </c>
    </row>
    <row r="172" spans="1:9" ht="14.25" customHeight="1">
      <c r="A172" s="791"/>
      <c r="B172" s="47" t="s">
        <v>234</v>
      </c>
      <c r="C172" s="47">
        <v>2985</v>
      </c>
      <c r="D172" s="539">
        <v>2</v>
      </c>
      <c r="E172" s="540">
        <f t="shared" si="15"/>
        <v>5970</v>
      </c>
      <c r="F172" s="540">
        <f t="shared" si="16"/>
        <v>100</v>
      </c>
      <c r="G172" s="540">
        <f t="shared" si="14"/>
        <v>733</v>
      </c>
      <c r="H172" s="540">
        <f t="shared" si="13"/>
        <v>182</v>
      </c>
      <c r="I172" s="541">
        <f t="shared" si="17"/>
        <v>4.475061091705021E-2</v>
      </c>
    </row>
    <row r="173" spans="1:9" ht="14.25" customHeight="1">
      <c r="A173" s="791"/>
      <c r="B173" s="47" t="s">
        <v>235</v>
      </c>
      <c r="C173" s="47">
        <v>5400</v>
      </c>
      <c r="D173" s="539">
        <v>2</v>
      </c>
      <c r="E173" s="540">
        <f t="shared" si="15"/>
        <v>10800</v>
      </c>
      <c r="F173" s="540">
        <f t="shared" si="16"/>
        <v>100</v>
      </c>
      <c r="G173" s="540">
        <f t="shared" si="14"/>
        <v>733</v>
      </c>
      <c r="H173" s="540">
        <f t="shared" si="13"/>
        <v>182</v>
      </c>
      <c r="I173" s="541">
        <f t="shared" si="17"/>
        <v>8.0955879045919971E-2</v>
      </c>
    </row>
    <row r="174" spans="1:9" ht="14.25" customHeight="1">
      <c r="A174" s="792"/>
      <c r="B174" s="47" t="s">
        <v>236</v>
      </c>
      <c r="C174" s="47">
        <v>11200</v>
      </c>
      <c r="D174" s="539">
        <v>2</v>
      </c>
      <c r="E174" s="540">
        <f t="shared" si="15"/>
        <v>22400</v>
      </c>
      <c r="F174" s="540">
        <f t="shared" si="16"/>
        <v>100</v>
      </c>
      <c r="G174" s="540">
        <f t="shared" si="14"/>
        <v>733</v>
      </c>
      <c r="H174" s="540">
        <f t="shared" si="13"/>
        <v>182</v>
      </c>
      <c r="I174" s="541">
        <f t="shared" si="17"/>
        <v>0.16790848987301921</v>
      </c>
    </row>
    <row r="175" spans="1:9" ht="14.25" customHeight="1">
      <c r="A175" s="805" t="s">
        <v>316</v>
      </c>
      <c r="B175" s="47" t="s">
        <v>237</v>
      </c>
      <c r="C175" s="47">
        <v>1500</v>
      </c>
      <c r="D175" s="539">
        <v>2</v>
      </c>
      <c r="E175" s="540">
        <f t="shared" si="15"/>
        <v>3000</v>
      </c>
      <c r="F175" s="540">
        <f t="shared" si="16"/>
        <v>100</v>
      </c>
      <c r="G175" s="540">
        <f t="shared" si="14"/>
        <v>733</v>
      </c>
      <c r="H175" s="540">
        <f t="shared" si="13"/>
        <v>182</v>
      </c>
      <c r="I175" s="541">
        <f t="shared" si="17"/>
        <v>2.2487744179422214E-2</v>
      </c>
    </row>
    <row r="176" spans="1:9" ht="14.25" customHeight="1">
      <c r="A176" s="806"/>
      <c r="B176" s="47" t="s">
        <v>238</v>
      </c>
      <c r="C176" s="47">
        <v>900</v>
      </c>
      <c r="D176" s="539">
        <v>2</v>
      </c>
      <c r="E176" s="540">
        <f t="shared" si="15"/>
        <v>1800</v>
      </c>
      <c r="F176" s="540">
        <f t="shared" si="16"/>
        <v>100</v>
      </c>
      <c r="G176" s="540">
        <f t="shared" si="14"/>
        <v>733</v>
      </c>
      <c r="H176" s="540">
        <f t="shared" si="13"/>
        <v>182</v>
      </c>
      <c r="I176" s="541">
        <f t="shared" si="17"/>
        <v>1.349264650765333E-2</v>
      </c>
    </row>
    <row r="177" spans="1:9" ht="14.25" customHeight="1">
      <c r="A177" s="806"/>
      <c r="B177" s="47" t="s">
        <v>239</v>
      </c>
      <c r="C177" s="47">
        <v>450</v>
      </c>
      <c r="D177" s="539">
        <v>2</v>
      </c>
      <c r="E177" s="540">
        <f t="shared" si="15"/>
        <v>900</v>
      </c>
      <c r="F177" s="540">
        <f t="shared" si="16"/>
        <v>100</v>
      </c>
      <c r="G177" s="540">
        <f t="shared" si="14"/>
        <v>733</v>
      </c>
      <c r="H177" s="540">
        <f t="shared" si="13"/>
        <v>182</v>
      </c>
      <c r="I177" s="541">
        <f t="shared" si="17"/>
        <v>6.7463232538266648E-3</v>
      </c>
    </row>
    <row r="178" spans="1:9" ht="14.25" customHeight="1">
      <c r="A178" s="806"/>
      <c r="B178" s="47" t="s">
        <v>240</v>
      </c>
      <c r="C178" s="47">
        <v>120</v>
      </c>
      <c r="D178" s="539">
        <v>2</v>
      </c>
      <c r="E178" s="540">
        <f t="shared" si="15"/>
        <v>240</v>
      </c>
      <c r="F178" s="540">
        <f t="shared" si="16"/>
        <v>100</v>
      </c>
      <c r="G178" s="540">
        <f t="shared" si="14"/>
        <v>733</v>
      </c>
      <c r="H178" s="540">
        <f t="shared" si="13"/>
        <v>182</v>
      </c>
      <c r="I178" s="541">
        <f t="shared" si="17"/>
        <v>1.7990195343537772E-3</v>
      </c>
    </row>
    <row r="179" spans="1:9" ht="14.25" customHeight="1">
      <c r="A179" s="806"/>
      <c r="B179" s="47" t="s">
        <v>241</v>
      </c>
      <c r="C179" s="47">
        <v>80</v>
      </c>
      <c r="D179" s="539">
        <v>2</v>
      </c>
      <c r="E179" s="540">
        <f t="shared" si="15"/>
        <v>160</v>
      </c>
      <c r="F179" s="540">
        <f t="shared" si="16"/>
        <v>100</v>
      </c>
      <c r="G179" s="540">
        <f t="shared" si="14"/>
        <v>733</v>
      </c>
      <c r="H179" s="540">
        <f t="shared" si="13"/>
        <v>182</v>
      </c>
      <c r="I179" s="541">
        <f t="shared" si="17"/>
        <v>1.1993463562358514E-3</v>
      </c>
    </row>
    <row r="180" spans="1:9" ht="14.25" customHeight="1">
      <c r="A180" s="806"/>
      <c r="B180" s="47" t="s">
        <v>242</v>
      </c>
      <c r="C180" s="47">
        <v>130</v>
      </c>
      <c r="D180" s="539">
        <v>2</v>
      </c>
      <c r="E180" s="540">
        <f t="shared" si="15"/>
        <v>260</v>
      </c>
      <c r="F180" s="540">
        <f t="shared" si="16"/>
        <v>100</v>
      </c>
      <c r="G180" s="540">
        <f t="shared" si="14"/>
        <v>733</v>
      </c>
      <c r="H180" s="540">
        <f t="shared" si="13"/>
        <v>182</v>
      </c>
      <c r="I180" s="541">
        <f t="shared" si="17"/>
        <v>1.9489378288832587E-3</v>
      </c>
    </row>
    <row r="181" spans="1:9" ht="14.25" customHeight="1">
      <c r="A181" s="806"/>
      <c r="B181" s="47" t="s">
        <v>243</v>
      </c>
      <c r="C181" s="47">
        <v>80</v>
      </c>
      <c r="D181" s="539">
        <v>2</v>
      </c>
      <c r="E181" s="540">
        <f t="shared" si="15"/>
        <v>160</v>
      </c>
      <c r="F181" s="540">
        <f t="shared" si="16"/>
        <v>100</v>
      </c>
      <c r="G181" s="540">
        <f t="shared" si="14"/>
        <v>733</v>
      </c>
      <c r="H181" s="540">
        <f t="shared" si="13"/>
        <v>182</v>
      </c>
      <c r="I181" s="541">
        <f t="shared" si="17"/>
        <v>1.1993463562358514E-3</v>
      </c>
    </row>
    <row r="182" spans="1:9" ht="14.25" customHeight="1">
      <c r="A182" s="807"/>
      <c r="B182" s="47" t="s">
        <v>244</v>
      </c>
      <c r="C182" s="47">
        <v>40</v>
      </c>
      <c r="D182" s="539">
        <v>2</v>
      </c>
      <c r="E182" s="540">
        <f t="shared" si="15"/>
        <v>80</v>
      </c>
      <c r="F182" s="540">
        <f t="shared" si="16"/>
        <v>100</v>
      </c>
      <c r="G182" s="540">
        <f t="shared" si="14"/>
        <v>733</v>
      </c>
      <c r="H182" s="540">
        <f t="shared" si="13"/>
        <v>182</v>
      </c>
      <c r="I182" s="541">
        <f t="shared" si="17"/>
        <v>5.9967317811792569E-4</v>
      </c>
    </row>
    <row r="183" spans="1:9" ht="14.25" customHeight="1">
      <c r="A183" s="799" t="s">
        <v>317</v>
      </c>
      <c r="B183" s="47" t="s">
        <v>245</v>
      </c>
      <c r="C183" s="47">
        <v>185</v>
      </c>
      <c r="D183" s="539">
        <v>2</v>
      </c>
      <c r="E183" s="540">
        <f t="shared" si="15"/>
        <v>370</v>
      </c>
      <c r="F183" s="540">
        <f t="shared" si="16"/>
        <v>100</v>
      </c>
      <c r="G183" s="540">
        <f t="shared" si="14"/>
        <v>733</v>
      </c>
      <c r="H183" s="540">
        <f t="shared" si="13"/>
        <v>182</v>
      </c>
      <c r="I183" s="541">
        <f t="shared" si="17"/>
        <v>2.7734884487954064E-3</v>
      </c>
    </row>
    <row r="184" spans="1:9" ht="14.25" customHeight="1">
      <c r="A184" s="800"/>
      <c r="B184" s="47" t="s">
        <v>246</v>
      </c>
      <c r="C184" s="47">
        <v>264</v>
      </c>
      <c r="D184" s="539">
        <v>2</v>
      </c>
      <c r="E184" s="540">
        <f t="shared" si="15"/>
        <v>528</v>
      </c>
      <c r="F184" s="540">
        <f t="shared" si="16"/>
        <v>100</v>
      </c>
      <c r="G184" s="540">
        <f t="shared" si="14"/>
        <v>733</v>
      </c>
      <c r="H184" s="540">
        <f t="shared" si="13"/>
        <v>182</v>
      </c>
      <c r="I184" s="541">
        <f t="shared" si="17"/>
        <v>3.9578429755783096E-3</v>
      </c>
    </row>
    <row r="185" spans="1:9" ht="14.25" customHeight="1">
      <c r="A185" s="800"/>
      <c r="B185" s="47" t="s">
        <v>247</v>
      </c>
      <c r="C185" s="47">
        <v>122</v>
      </c>
      <c r="D185" s="539">
        <v>2</v>
      </c>
      <c r="E185" s="540">
        <f t="shared" si="15"/>
        <v>244</v>
      </c>
      <c r="F185" s="540">
        <f t="shared" si="16"/>
        <v>100</v>
      </c>
      <c r="G185" s="540">
        <f t="shared" si="14"/>
        <v>733</v>
      </c>
      <c r="H185" s="540">
        <f t="shared" si="13"/>
        <v>182</v>
      </c>
      <c r="I185" s="541">
        <f t="shared" si="17"/>
        <v>1.8290031932596735E-3</v>
      </c>
    </row>
    <row r="186" spans="1:9" ht="14.25" customHeight="1">
      <c r="A186" s="800"/>
      <c r="B186" s="47" t="s">
        <v>248</v>
      </c>
      <c r="C186" s="47">
        <v>36</v>
      </c>
      <c r="D186" s="539">
        <v>2</v>
      </c>
      <c r="E186" s="540">
        <f t="shared" si="15"/>
        <v>72</v>
      </c>
      <c r="F186" s="540">
        <f t="shared" si="16"/>
        <v>100</v>
      </c>
      <c r="G186" s="540">
        <f t="shared" si="14"/>
        <v>733</v>
      </c>
      <c r="H186" s="540">
        <f t="shared" si="13"/>
        <v>182</v>
      </c>
      <c r="I186" s="541">
        <f t="shared" si="17"/>
        <v>5.3970586030613311E-4</v>
      </c>
    </row>
    <row r="187" spans="1:9" ht="14.25" customHeight="1">
      <c r="A187" s="800"/>
      <c r="B187" s="47" t="s">
        <v>249</v>
      </c>
      <c r="C187" s="47">
        <v>38</v>
      </c>
      <c r="D187" s="539">
        <v>2</v>
      </c>
      <c r="E187" s="540">
        <f t="shared" si="15"/>
        <v>76</v>
      </c>
      <c r="F187" s="540">
        <f t="shared" si="16"/>
        <v>100</v>
      </c>
      <c r="G187" s="540">
        <f t="shared" si="14"/>
        <v>733</v>
      </c>
      <c r="H187" s="540">
        <f t="shared" si="13"/>
        <v>182</v>
      </c>
      <c r="I187" s="541">
        <f t="shared" si="17"/>
        <v>5.6968951921202945E-4</v>
      </c>
    </row>
    <row r="188" spans="1:9" ht="14.25" customHeight="1">
      <c r="A188" s="800"/>
      <c r="B188" s="47" t="s">
        <v>250</v>
      </c>
      <c r="C188" s="47">
        <v>32</v>
      </c>
      <c r="D188" s="539">
        <v>2</v>
      </c>
      <c r="E188" s="540">
        <f t="shared" si="15"/>
        <v>64</v>
      </c>
      <c r="F188" s="540">
        <f t="shared" si="16"/>
        <v>100</v>
      </c>
      <c r="G188" s="540">
        <f t="shared" si="14"/>
        <v>733</v>
      </c>
      <c r="H188" s="540">
        <f t="shared" si="13"/>
        <v>182</v>
      </c>
      <c r="I188" s="541">
        <f t="shared" si="17"/>
        <v>4.7973854249434058E-4</v>
      </c>
    </row>
    <row r="189" spans="1:9" ht="14.25" customHeight="1">
      <c r="A189" s="801"/>
      <c r="B189" s="47" t="s">
        <v>251</v>
      </c>
      <c r="C189" s="47">
        <v>270</v>
      </c>
      <c r="D189" s="539">
        <v>2</v>
      </c>
      <c r="E189" s="540">
        <f t="shared" si="15"/>
        <v>540</v>
      </c>
      <c r="F189" s="540">
        <f t="shared" si="16"/>
        <v>100</v>
      </c>
      <c r="G189" s="540">
        <f t="shared" si="14"/>
        <v>733</v>
      </c>
      <c r="H189" s="540">
        <f t="shared" si="13"/>
        <v>182</v>
      </c>
      <c r="I189" s="541">
        <f t="shared" si="17"/>
        <v>4.0477939522959991E-3</v>
      </c>
    </row>
    <row r="190" spans="1:9" ht="14.25" customHeight="1">
      <c r="A190" s="802" t="s">
        <v>318</v>
      </c>
      <c r="B190" s="51" t="s">
        <v>252</v>
      </c>
      <c r="C190" s="47">
        <v>455</v>
      </c>
      <c r="D190" s="539">
        <v>2</v>
      </c>
      <c r="E190" s="540">
        <f t="shared" si="15"/>
        <v>910</v>
      </c>
      <c r="F190" s="540">
        <f t="shared" si="16"/>
        <v>100</v>
      </c>
      <c r="G190" s="540">
        <f t="shared" si="14"/>
        <v>733</v>
      </c>
      <c r="H190" s="540">
        <f t="shared" si="13"/>
        <v>182</v>
      </c>
      <c r="I190" s="541">
        <f t="shared" si="17"/>
        <v>6.8212824010914054E-3</v>
      </c>
    </row>
    <row r="191" spans="1:9" ht="14.25" customHeight="1">
      <c r="A191" s="803"/>
      <c r="B191" s="51" t="s">
        <v>253</v>
      </c>
      <c r="C191" s="47">
        <v>155</v>
      </c>
      <c r="D191" s="539">
        <v>2</v>
      </c>
      <c r="E191" s="540">
        <f t="shared" si="15"/>
        <v>310</v>
      </c>
      <c r="F191" s="540">
        <f t="shared" si="16"/>
        <v>100</v>
      </c>
      <c r="G191" s="540">
        <f t="shared" si="14"/>
        <v>733</v>
      </c>
      <c r="H191" s="540">
        <f t="shared" si="13"/>
        <v>182</v>
      </c>
      <c r="I191" s="541">
        <f t="shared" si="17"/>
        <v>2.3237335652069621E-3</v>
      </c>
    </row>
    <row r="192" spans="1:9" ht="14.25" customHeight="1">
      <c r="A192" s="803"/>
      <c r="B192" s="51" t="s">
        <v>254</v>
      </c>
      <c r="C192" s="47">
        <v>270</v>
      </c>
      <c r="D192" s="539">
        <v>2</v>
      </c>
      <c r="E192" s="540">
        <f t="shared" si="15"/>
        <v>540</v>
      </c>
      <c r="F192" s="540">
        <f t="shared" si="16"/>
        <v>100</v>
      </c>
      <c r="G192" s="540">
        <f t="shared" si="14"/>
        <v>733</v>
      </c>
      <c r="H192" s="540">
        <f t="shared" si="13"/>
        <v>182</v>
      </c>
      <c r="I192" s="541">
        <f t="shared" si="17"/>
        <v>4.0477939522959991E-3</v>
      </c>
    </row>
    <row r="193" spans="1:9" ht="14.25" customHeight="1">
      <c r="A193" s="803"/>
      <c r="B193" s="51" t="s">
        <v>255</v>
      </c>
      <c r="C193" s="47">
        <v>130</v>
      </c>
      <c r="D193" s="539">
        <v>2</v>
      </c>
      <c r="E193" s="540">
        <f t="shared" si="15"/>
        <v>260</v>
      </c>
      <c r="F193" s="540">
        <f t="shared" si="16"/>
        <v>100</v>
      </c>
      <c r="G193" s="540">
        <f t="shared" si="14"/>
        <v>733</v>
      </c>
      <c r="H193" s="540">
        <f t="shared" si="13"/>
        <v>182</v>
      </c>
      <c r="I193" s="541">
        <f t="shared" si="17"/>
        <v>1.9489378288832587E-3</v>
      </c>
    </row>
    <row r="194" spans="1:9" ht="14.25" customHeight="1">
      <c r="A194" s="803"/>
      <c r="B194" s="51" t="s">
        <v>256</v>
      </c>
      <c r="C194" s="47">
        <v>150</v>
      </c>
      <c r="D194" s="539">
        <v>2</v>
      </c>
      <c r="E194" s="540">
        <f t="shared" si="15"/>
        <v>300</v>
      </c>
      <c r="F194" s="540">
        <f t="shared" si="16"/>
        <v>100</v>
      </c>
      <c r="G194" s="540">
        <f t="shared" si="14"/>
        <v>733</v>
      </c>
      <c r="H194" s="540">
        <f t="shared" si="13"/>
        <v>182</v>
      </c>
      <c r="I194" s="541">
        <f t="shared" si="17"/>
        <v>2.2487744179422215E-3</v>
      </c>
    </row>
    <row r="195" spans="1:9" ht="14.25" customHeight="1">
      <c r="A195" s="804"/>
      <c r="B195" s="51" t="s">
        <v>257</v>
      </c>
      <c r="C195" s="47">
        <v>90</v>
      </c>
      <c r="D195" s="539">
        <v>2</v>
      </c>
      <c r="E195" s="540">
        <f t="shared" si="15"/>
        <v>180</v>
      </c>
      <c r="F195" s="540">
        <f t="shared" si="16"/>
        <v>100</v>
      </c>
      <c r="G195" s="540">
        <f t="shared" si="14"/>
        <v>733</v>
      </c>
      <c r="H195" s="540">
        <f t="shared" si="13"/>
        <v>182</v>
      </c>
      <c r="I195" s="541">
        <f t="shared" si="17"/>
        <v>1.3492646507653329E-3</v>
      </c>
    </row>
    <row r="196" spans="1:9" ht="14.25" customHeight="1">
      <c r="A196" s="799" t="s">
        <v>319</v>
      </c>
      <c r="B196" s="47" t="s">
        <v>258</v>
      </c>
      <c r="C196" s="47">
        <v>120</v>
      </c>
      <c r="D196" s="539">
        <v>2</v>
      </c>
      <c r="E196" s="540">
        <f t="shared" si="15"/>
        <v>240</v>
      </c>
      <c r="F196" s="540">
        <f t="shared" si="16"/>
        <v>100</v>
      </c>
      <c r="G196" s="540">
        <f t="shared" si="14"/>
        <v>733</v>
      </c>
      <c r="H196" s="540">
        <f t="shared" ref="H196:H240" si="18">$K$4</f>
        <v>182</v>
      </c>
      <c r="I196" s="541">
        <f t="shared" si="17"/>
        <v>1.7990195343537772E-3</v>
      </c>
    </row>
    <row r="197" spans="1:9" ht="14.25" customHeight="1">
      <c r="A197" s="800"/>
      <c r="B197" s="47" t="s">
        <v>259</v>
      </c>
      <c r="C197" s="47">
        <v>357</v>
      </c>
      <c r="D197" s="539">
        <v>2</v>
      </c>
      <c r="E197" s="540">
        <f t="shared" si="15"/>
        <v>714</v>
      </c>
      <c r="F197" s="540">
        <f t="shared" si="16"/>
        <v>100</v>
      </c>
      <c r="G197" s="540">
        <f t="shared" ref="G197:G240" si="19">TRUNC(800*7.33/8,2)</f>
        <v>733</v>
      </c>
      <c r="H197" s="540">
        <f t="shared" si="18"/>
        <v>182</v>
      </c>
      <c r="I197" s="541">
        <f t="shared" si="17"/>
        <v>5.3520831147024868E-3</v>
      </c>
    </row>
    <row r="198" spans="1:9" ht="14.25" customHeight="1">
      <c r="A198" s="801"/>
      <c r="B198" s="47" t="s">
        <v>260</v>
      </c>
      <c r="C198" s="47">
        <v>405</v>
      </c>
      <c r="D198" s="539">
        <v>2</v>
      </c>
      <c r="E198" s="540">
        <f t="shared" si="15"/>
        <v>810</v>
      </c>
      <c r="F198" s="540">
        <f t="shared" si="16"/>
        <v>100</v>
      </c>
      <c r="G198" s="540">
        <f t="shared" si="19"/>
        <v>733</v>
      </c>
      <c r="H198" s="540">
        <f t="shared" si="18"/>
        <v>182</v>
      </c>
      <c r="I198" s="541">
        <f t="shared" si="17"/>
        <v>6.0716909284439981E-3</v>
      </c>
    </row>
    <row r="199" spans="1:9" ht="14.25" customHeight="1">
      <c r="A199" s="799" t="s">
        <v>320</v>
      </c>
      <c r="B199" s="47" t="s">
        <v>261</v>
      </c>
      <c r="C199" s="47">
        <v>240</v>
      </c>
      <c r="D199" s="539">
        <v>2</v>
      </c>
      <c r="E199" s="540">
        <f t="shared" si="15"/>
        <v>480</v>
      </c>
      <c r="F199" s="540">
        <f t="shared" si="16"/>
        <v>100</v>
      </c>
      <c r="G199" s="540">
        <f t="shared" si="19"/>
        <v>733</v>
      </c>
      <c r="H199" s="540">
        <f t="shared" si="18"/>
        <v>182</v>
      </c>
      <c r="I199" s="541">
        <f t="shared" si="17"/>
        <v>3.5980390687075543E-3</v>
      </c>
    </row>
    <row r="200" spans="1:9" ht="14.25" customHeight="1">
      <c r="A200" s="800"/>
      <c r="B200" s="47" t="s">
        <v>262</v>
      </c>
      <c r="C200" s="47">
        <v>49</v>
      </c>
      <c r="D200" s="539">
        <v>2</v>
      </c>
      <c r="E200" s="540">
        <f t="shared" si="15"/>
        <v>98</v>
      </c>
      <c r="F200" s="540">
        <f t="shared" si="16"/>
        <v>100</v>
      </c>
      <c r="G200" s="540">
        <f t="shared" si="19"/>
        <v>733</v>
      </c>
      <c r="H200" s="540">
        <f t="shared" si="18"/>
        <v>182</v>
      </c>
      <c r="I200" s="541">
        <f t="shared" si="17"/>
        <v>7.3459964319445902E-4</v>
      </c>
    </row>
    <row r="201" spans="1:9" ht="14.25" customHeight="1">
      <c r="A201" s="800"/>
      <c r="B201" s="47" t="s">
        <v>263</v>
      </c>
      <c r="C201" s="47">
        <v>106</v>
      </c>
      <c r="D201" s="539">
        <v>2</v>
      </c>
      <c r="E201" s="540">
        <f t="shared" si="15"/>
        <v>212</v>
      </c>
      <c r="F201" s="540">
        <f t="shared" si="16"/>
        <v>100</v>
      </c>
      <c r="G201" s="540">
        <f t="shared" si="19"/>
        <v>733</v>
      </c>
      <c r="H201" s="540">
        <f t="shared" si="18"/>
        <v>182</v>
      </c>
      <c r="I201" s="541">
        <f t="shared" si="17"/>
        <v>1.5891339220125032E-3</v>
      </c>
    </row>
    <row r="202" spans="1:9" ht="14.25" customHeight="1">
      <c r="A202" s="800"/>
      <c r="B202" s="47" t="s">
        <v>264</v>
      </c>
      <c r="C202" s="47">
        <v>112</v>
      </c>
      <c r="D202" s="539">
        <v>2</v>
      </c>
      <c r="E202" s="540">
        <f t="shared" si="15"/>
        <v>224</v>
      </c>
      <c r="F202" s="540">
        <f t="shared" si="16"/>
        <v>100</v>
      </c>
      <c r="G202" s="540">
        <f t="shared" si="19"/>
        <v>733</v>
      </c>
      <c r="H202" s="540">
        <f t="shared" si="18"/>
        <v>182</v>
      </c>
      <c r="I202" s="541">
        <f t="shared" si="17"/>
        <v>1.679084898730192E-3</v>
      </c>
    </row>
    <row r="203" spans="1:9" ht="14.25" customHeight="1">
      <c r="A203" s="800"/>
      <c r="B203" s="47" t="s">
        <v>265</v>
      </c>
      <c r="C203" s="47">
        <v>110</v>
      </c>
      <c r="D203" s="539">
        <v>2</v>
      </c>
      <c r="E203" s="540">
        <f t="shared" si="15"/>
        <v>220</v>
      </c>
      <c r="F203" s="540">
        <f t="shared" si="16"/>
        <v>100</v>
      </c>
      <c r="G203" s="540">
        <f t="shared" si="19"/>
        <v>733</v>
      </c>
      <c r="H203" s="540">
        <f t="shared" si="18"/>
        <v>182</v>
      </c>
      <c r="I203" s="541">
        <f t="shared" si="17"/>
        <v>1.6491012398242957E-3</v>
      </c>
    </row>
    <row r="204" spans="1:9" ht="14.25" customHeight="1">
      <c r="A204" s="800"/>
      <c r="B204" s="47" t="s">
        <v>266</v>
      </c>
      <c r="C204" s="47">
        <v>166</v>
      </c>
      <c r="D204" s="539">
        <v>2</v>
      </c>
      <c r="E204" s="540">
        <f t="shared" si="15"/>
        <v>332</v>
      </c>
      <c r="F204" s="540">
        <f t="shared" si="16"/>
        <v>100</v>
      </c>
      <c r="G204" s="540">
        <f t="shared" si="19"/>
        <v>733</v>
      </c>
      <c r="H204" s="540">
        <f t="shared" si="18"/>
        <v>182</v>
      </c>
      <c r="I204" s="541">
        <f t="shared" si="17"/>
        <v>2.4886436891893918E-3</v>
      </c>
    </row>
    <row r="205" spans="1:9" ht="14.25" customHeight="1">
      <c r="A205" s="801"/>
      <c r="B205" s="47" t="s">
        <v>267</v>
      </c>
      <c r="C205" s="47">
        <v>213</v>
      </c>
      <c r="D205" s="539">
        <v>2</v>
      </c>
      <c r="E205" s="540">
        <f t="shared" si="15"/>
        <v>426</v>
      </c>
      <c r="F205" s="540">
        <f t="shared" si="16"/>
        <v>100</v>
      </c>
      <c r="G205" s="540">
        <f t="shared" si="19"/>
        <v>733</v>
      </c>
      <c r="H205" s="540">
        <f t="shared" si="18"/>
        <v>182</v>
      </c>
      <c r="I205" s="541">
        <f t="shared" si="17"/>
        <v>3.1932596734779543E-3</v>
      </c>
    </row>
    <row r="206" spans="1:9" ht="14.25" customHeight="1">
      <c r="A206" s="802" t="s">
        <v>321</v>
      </c>
      <c r="B206" s="47" t="s">
        <v>268</v>
      </c>
      <c r="C206" s="47">
        <v>200</v>
      </c>
      <c r="D206" s="539">
        <v>2</v>
      </c>
      <c r="E206" s="540">
        <f t="shared" si="15"/>
        <v>400</v>
      </c>
      <c r="F206" s="540">
        <f t="shared" si="16"/>
        <v>100</v>
      </c>
      <c r="G206" s="540">
        <f t="shared" si="19"/>
        <v>733</v>
      </c>
      <c r="H206" s="540">
        <f t="shared" si="18"/>
        <v>182</v>
      </c>
      <c r="I206" s="541">
        <f t="shared" si="17"/>
        <v>2.9983658905896288E-3</v>
      </c>
    </row>
    <row r="207" spans="1:9" ht="14.25" customHeight="1">
      <c r="A207" s="803"/>
      <c r="B207" s="47" t="s">
        <v>269</v>
      </c>
      <c r="C207" s="47">
        <v>240</v>
      </c>
      <c r="D207" s="539">
        <v>2</v>
      </c>
      <c r="E207" s="540">
        <f t="shared" si="15"/>
        <v>480</v>
      </c>
      <c r="F207" s="540">
        <f t="shared" si="16"/>
        <v>100</v>
      </c>
      <c r="G207" s="540">
        <f t="shared" si="19"/>
        <v>733</v>
      </c>
      <c r="H207" s="540">
        <f t="shared" si="18"/>
        <v>182</v>
      </c>
      <c r="I207" s="541">
        <f t="shared" si="17"/>
        <v>3.5980390687075543E-3</v>
      </c>
    </row>
    <row r="208" spans="1:9" ht="14.25" customHeight="1">
      <c r="A208" s="803"/>
      <c r="B208" s="47" t="s">
        <v>270</v>
      </c>
      <c r="C208" s="47">
        <v>120</v>
      </c>
      <c r="D208" s="539">
        <v>2</v>
      </c>
      <c r="E208" s="540">
        <f t="shared" si="15"/>
        <v>240</v>
      </c>
      <c r="F208" s="540">
        <f t="shared" si="16"/>
        <v>100</v>
      </c>
      <c r="G208" s="540">
        <f t="shared" si="19"/>
        <v>733</v>
      </c>
      <c r="H208" s="540">
        <f t="shared" si="18"/>
        <v>182</v>
      </c>
      <c r="I208" s="541">
        <f t="shared" si="17"/>
        <v>1.7990195343537772E-3</v>
      </c>
    </row>
    <row r="209" spans="1:9" ht="14.25" customHeight="1">
      <c r="A209" s="803"/>
      <c r="B209" s="47" t="s">
        <v>271</v>
      </c>
      <c r="C209" s="47">
        <v>70</v>
      </c>
      <c r="D209" s="539">
        <v>2</v>
      </c>
      <c r="E209" s="540">
        <f t="shared" si="15"/>
        <v>140</v>
      </c>
      <c r="F209" s="540">
        <f t="shared" si="16"/>
        <v>100</v>
      </c>
      <c r="G209" s="540">
        <f t="shared" si="19"/>
        <v>733</v>
      </c>
      <c r="H209" s="540">
        <f t="shared" si="18"/>
        <v>182</v>
      </c>
      <c r="I209" s="541">
        <f t="shared" si="17"/>
        <v>1.0494280617063701E-3</v>
      </c>
    </row>
    <row r="210" spans="1:9" ht="14.25" customHeight="1">
      <c r="A210" s="803"/>
      <c r="B210" s="47" t="s">
        <v>272</v>
      </c>
      <c r="C210" s="47">
        <v>120</v>
      </c>
      <c r="D210" s="539">
        <v>2</v>
      </c>
      <c r="E210" s="540">
        <f t="shared" si="15"/>
        <v>240</v>
      </c>
      <c r="F210" s="540">
        <f t="shared" si="16"/>
        <v>100</v>
      </c>
      <c r="G210" s="540">
        <f t="shared" si="19"/>
        <v>733</v>
      </c>
      <c r="H210" s="540">
        <f t="shared" si="18"/>
        <v>182</v>
      </c>
      <c r="I210" s="541">
        <f t="shared" si="17"/>
        <v>1.7990195343537772E-3</v>
      </c>
    </row>
    <row r="211" spans="1:9" ht="14.25" customHeight="1">
      <c r="A211" s="804"/>
      <c r="B211" s="47" t="s">
        <v>117</v>
      </c>
      <c r="C211" s="47">
        <v>120</v>
      </c>
      <c r="D211" s="539">
        <v>2</v>
      </c>
      <c r="E211" s="540">
        <f t="shared" ref="E211:E240" si="20">C211*D211</f>
        <v>240</v>
      </c>
      <c r="F211" s="540">
        <f t="shared" ref="F211:F240" si="21">TRUNC(G211/7.33,2)</f>
        <v>100</v>
      </c>
      <c r="G211" s="540">
        <f t="shared" si="19"/>
        <v>733</v>
      </c>
      <c r="H211" s="540">
        <f t="shared" si="18"/>
        <v>182</v>
      </c>
      <c r="I211" s="541">
        <f t="shared" ref="I211:I240" si="22">(C211*D211)/(H211*G211)</f>
        <v>1.7990195343537772E-3</v>
      </c>
    </row>
    <row r="212" spans="1:9" ht="14.25" customHeight="1">
      <c r="A212" s="805" t="s">
        <v>322</v>
      </c>
      <c r="B212" s="47" t="s">
        <v>273</v>
      </c>
      <c r="C212" s="47">
        <v>250</v>
      </c>
      <c r="D212" s="539">
        <v>2</v>
      </c>
      <c r="E212" s="540">
        <f t="shared" si="20"/>
        <v>500</v>
      </c>
      <c r="F212" s="540">
        <f t="shared" si="21"/>
        <v>100</v>
      </c>
      <c r="G212" s="540">
        <f t="shared" si="19"/>
        <v>733</v>
      </c>
      <c r="H212" s="540">
        <f t="shared" si="18"/>
        <v>182</v>
      </c>
      <c r="I212" s="541">
        <f t="shared" si="22"/>
        <v>3.7479573632370356E-3</v>
      </c>
    </row>
    <row r="213" spans="1:9" ht="14.25" customHeight="1">
      <c r="A213" s="806"/>
      <c r="B213" s="47" t="s">
        <v>274</v>
      </c>
      <c r="C213" s="47">
        <v>260</v>
      </c>
      <c r="D213" s="539">
        <v>2</v>
      </c>
      <c r="E213" s="540">
        <f t="shared" si="20"/>
        <v>520</v>
      </c>
      <c r="F213" s="540">
        <f t="shared" si="21"/>
        <v>100</v>
      </c>
      <c r="G213" s="540">
        <f t="shared" si="19"/>
        <v>733</v>
      </c>
      <c r="H213" s="540">
        <f t="shared" si="18"/>
        <v>182</v>
      </c>
      <c r="I213" s="541">
        <f t="shared" si="22"/>
        <v>3.8978756577665173E-3</v>
      </c>
    </row>
    <row r="214" spans="1:9" ht="14.25" customHeight="1">
      <c r="A214" s="807"/>
      <c r="B214" s="47" t="s">
        <v>275</v>
      </c>
      <c r="C214" s="47">
        <v>500</v>
      </c>
      <c r="D214" s="539">
        <v>2</v>
      </c>
      <c r="E214" s="540">
        <f t="shared" si="20"/>
        <v>1000</v>
      </c>
      <c r="F214" s="540">
        <f t="shared" si="21"/>
        <v>100</v>
      </c>
      <c r="G214" s="540">
        <f t="shared" si="19"/>
        <v>733</v>
      </c>
      <c r="H214" s="540">
        <f t="shared" si="18"/>
        <v>182</v>
      </c>
      <c r="I214" s="541">
        <f t="shared" si="22"/>
        <v>7.4959147264740712E-3</v>
      </c>
    </row>
    <row r="215" spans="1:9" ht="22.5" customHeight="1">
      <c r="A215" s="572" t="s">
        <v>323</v>
      </c>
      <c r="B215" s="47" t="s">
        <v>276</v>
      </c>
      <c r="C215" s="47">
        <v>552</v>
      </c>
      <c r="D215" s="539">
        <v>2</v>
      </c>
      <c r="E215" s="540">
        <f t="shared" si="20"/>
        <v>1104</v>
      </c>
      <c r="F215" s="540">
        <f t="shared" si="21"/>
        <v>100</v>
      </c>
      <c r="G215" s="540">
        <f t="shared" si="19"/>
        <v>733</v>
      </c>
      <c r="H215" s="540">
        <f t="shared" si="18"/>
        <v>182</v>
      </c>
      <c r="I215" s="541">
        <f t="shared" si="22"/>
        <v>8.2754898580273753E-3</v>
      </c>
    </row>
    <row r="216" spans="1:9" ht="14.25" customHeight="1">
      <c r="A216" s="790" t="s">
        <v>324</v>
      </c>
      <c r="B216" s="47" t="s">
        <v>277</v>
      </c>
      <c r="C216" s="47">
        <v>450</v>
      </c>
      <c r="D216" s="539">
        <v>2</v>
      </c>
      <c r="E216" s="540">
        <f t="shared" si="20"/>
        <v>900</v>
      </c>
      <c r="F216" s="540">
        <f t="shared" si="21"/>
        <v>100</v>
      </c>
      <c r="G216" s="540">
        <f t="shared" si="19"/>
        <v>733</v>
      </c>
      <c r="H216" s="540">
        <f t="shared" si="18"/>
        <v>182</v>
      </c>
      <c r="I216" s="541">
        <f t="shared" si="22"/>
        <v>6.7463232538266648E-3</v>
      </c>
    </row>
    <row r="217" spans="1:9" ht="14.25" customHeight="1">
      <c r="A217" s="791"/>
      <c r="B217" s="47" t="s">
        <v>278</v>
      </c>
      <c r="C217" s="47">
        <v>508</v>
      </c>
      <c r="D217" s="539">
        <v>2</v>
      </c>
      <c r="E217" s="540">
        <f t="shared" si="20"/>
        <v>1016</v>
      </c>
      <c r="F217" s="540">
        <f t="shared" si="21"/>
        <v>100</v>
      </c>
      <c r="G217" s="540">
        <f t="shared" si="19"/>
        <v>733</v>
      </c>
      <c r="H217" s="540">
        <f t="shared" si="18"/>
        <v>182</v>
      </c>
      <c r="I217" s="541">
        <f t="shared" si="22"/>
        <v>7.6158493620976566E-3</v>
      </c>
    </row>
    <row r="218" spans="1:9" ht="14.25" customHeight="1">
      <c r="A218" s="791"/>
      <c r="B218" s="47" t="s">
        <v>279</v>
      </c>
      <c r="C218" s="47">
        <v>355</v>
      </c>
      <c r="D218" s="539">
        <v>2</v>
      </c>
      <c r="E218" s="540">
        <f t="shared" si="20"/>
        <v>710</v>
      </c>
      <c r="F218" s="540">
        <f t="shared" si="21"/>
        <v>100</v>
      </c>
      <c r="G218" s="540">
        <f t="shared" si="19"/>
        <v>733</v>
      </c>
      <c r="H218" s="540">
        <f t="shared" si="18"/>
        <v>182</v>
      </c>
      <c r="I218" s="541">
        <f t="shared" si="22"/>
        <v>5.3220994557965908E-3</v>
      </c>
    </row>
    <row r="219" spans="1:9" ht="14.25" customHeight="1">
      <c r="A219" s="791"/>
      <c r="B219" s="47" t="s">
        <v>280</v>
      </c>
      <c r="C219" s="47">
        <v>385</v>
      </c>
      <c r="D219" s="539">
        <v>2</v>
      </c>
      <c r="E219" s="540">
        <f t="shared" si="20"/>
        <v>770</v>
      </c>
      <c r="F219" s="540">
        <f t="shared" si="21"/>
        <v>100</v>
      </c>
      <c r="G219" s="540">
        <f t="shared" si="19"/>
        <v>733</v>
      </c>
      <c r="H219" s="540">
        <f t="shared" si="18"/>
        <v>182</v>
      </c>
      <c r="I219" s="541">
        <f t="shared" si="22"/>
        <v>5.7718543393850356E-3</v>
      </c>
    </row>
    <row r="220" spans="1:9" ht="14.25" customHeight="1">
      <c r="A220" s="791"/>
      <c r="B220" s="47" t="s">
        <v>281</v>
      </c>
      <c r="C220" s="47">
        <v>540</v>
      </c>
      <c r="D220" s="539">
        <v>2</v>
      </c>
      <c r="E220" s="540">
        <f t="shared" si="20"/>
        <v>1080</v>
      </c>
      <c r="F220" s="540">
        <f t="shared" si="21"/>
        <v>100</v>
      </c>
      <c r="G220" s="540">
        <f t="shared" si="19"/>
        <v>733</v>
      </c>
      <c r="H220" s="540">
        <f t="shared" si="18"/>
        <v>182</v>
      </c>
      <c r="I220" s="541">
        <f t="shared" si="22"/>
        <v>8.0955879045919981E-3</v>
      </c>
    </row>
    <row r="221" spans="1:9" ht="14.25" customHeight="1">
      <c r="A221" s="791"/>
      <c r="B221" s="47" t="s">
        <v>282</v>
      </c>
      <c r="C221" s="47">
        <v>465</v>
      </c>
      <c r="D221" s="539">
        <v>2</v>
      </c>
      <c r="E221" s="540">
        <f t="shared" si="20"/>
        <v>930</v>
      </c>
      <c r="F221" s="540">
        <f t="shared" si="21"/>
        <v>100</v>
      </c>
      <c r="G221" s="540">
        <f t="shared" si="19"/>
        <v>733</v>
      </c>
      <c r="H221" s="540">
        <f t="shared" si="18"/>
        <v>182</v>
      </c>
      <c r="I221" s="541">
        <f t="shared" si="22"/>
        <v>6.9712006956208867E-3</v>
      </c>
    </row>
    <row r="222" spans="1:9" ht="14.25" customHeight="1">
      <c r="A222" s="791"/>
      <c r="B222" s="51" t="s">
        <v>283</v>
      </c>
      <c r="C222" s="47">
        <v>2841</v>
      </c>
      <c r="D222" s="539">
        <v>2</v>
      </c>
      <c r="E222" s="540">
        <f t="shared" si="20"/>
        <v>5682</v>
      </c>
      <c r="F222" s="540">
        <f t="shared" si="21"/>
        <v>100</v>
      </c>
      <c r="G222" s="540">
        <f t="shared" si="19"/>
        <v>733</v>
      </c>
      <c r="H222" s="540">
        <f t="shared" si="18"/>
        <v>182</v>
      </c>
      <c r="I222" s="541">
        <f t="shared" si="22"/>
        <v>4.2591787475825676E-2</v>
      </c>
    </row>
    <row r="223" spans="1:9" ht="14.25" customHeight="1">
      <c r="A223" s="791"/>
      <c r="B223" s="47" t="s">
        <v>284</v>
      </c>
      <c r="C223" s="47">
        <v>170</v>
      </c>
      <c r="D223" s="539">
        <v>2</v>
      </c>
      <c r="E223" s="540">
        <f t="shared" si="20"/>
        <v>340</v>
      </c>
      <c r="F223" s="540">
        <f t="shared" si="21"/>
        <v>100</v>
      </c>
      <c r="G223" s="540">
        <f t="shared" si="19"/>
        <v>733</v>
      </c>
      <c r="H223" s="540">
        <f t="shared" si="18"/>
        <v>182</v>
      </c>
      <c r="I223" s="541">
        <f t="shared" si="22"/>
        <v>2.5486110070011845E-3</v>
      </c>
    </row>
    <row r="224" spans="1:9" ht="14.25" customHeight="1">
      <c r="A224" s="791"/>
      <c r="B224" s="47" t="s">
        <v>285</v>
      </c>
      <c r="C224" s="47">
        <v>254</v>
      </c>
      <c r="D224" s="539">
        <v>2</v>
      </c>
      <c r="E224" s="540">
        <f t="shared" si="20"/>
        <v>508</v>
      </c>
      <c r="F224" s="540">
        <f t="shared" si="21"/>
        <v>100</v>
      </c>
      <c r="G224" s="540">
        <f t="shared" si="19"/>
        <v>733</v>
      </c>
      <c r="H224" s="540">
        <f t="shared" si="18"/>
        <v>182</v>
      </c>
      <c r="I224" s="541">
        <f t="shared" si="22"/>
        <v>3.8079246810488283E-3</v>
      </c>
    </row>
    <row r="225" spans="1:9" ht="14.25" customHeight="1">
      <c r="A225" s="791"/>
      <c r="B225" s="47" t="s">
        <v>286</v>
      </c>
      <c r="C225" s="47">
        <v>75</v>
      </c>
      <c r="D225" s="539">
        <v>2</v>
      </c>
      <c r="E225" s="540">
        <f t="shared" si="20"/>
        <v>150</v>
      </c>
      <c r="F225" s="540">
        <f t="shared" si="21"/>
        <v>100</v>
      </c>
      <c r="G225" s="540">
        <f t="shared" si="19"/>
        <v>733</v>
      </c>
      <c r="H225" s="540">
        <f t="shared" si="18"/>
        <v>182</v>
      </c>
      <c r="I225" s="541">
        <f t="shared" si="22"/>
        <v>1.1243872089711107E-3</v>
      </c>
    </row>
    <row r="226" spans="1:9" ht="14.25" customHeight="1">
      <c r="A226" s="792"/>
      <c r="B226" s="47" t="s">
        <v>287</v>
      </c>
      <c r="C226" s="47">
        <v>115</v>
      </c>
      <c r="D226" s="539">
        <v>2</v>
      </c>
      <c r="E226" s="540">
        <f t="shared" si="20"/>
        <v>230</v>
      </c>
      <c r="F226" s="540">
        <f t="shared" si="21"/>
        <v>100</v>
      </c>
      <c r="G226" s="540">
        <f t="shared" si="19"/>
        <v>733</v>
      </c>
      <c r="H226" s="540">
        <f t="shared" si="18"/>
        <v>182</v>
      </c>
      <c r="I226" s="541">
        <f t="shared" si="22"/>
        <v>1.7240603870890365E-3</v>
      </c>
    </row>
    <row r="227" spans="1:9" ht="14.25" customHeight="1">
      <c r="A227" s="802" t="s">
        <v>325</v>
      </c>
      <c r="B227" s="47" t="s">
        <v>127</v>
      </c>
      <c r="C227" s="47">
        <v>210</v>
      </c>
      <c r="D227" s="539">
        <v>2</v>
      </c>
      <c r="E227" s="540">
        <f t="shared" si="20"/>
        <v>420</v>
      </c>
      <c r="F227" s="540">
        <f t="shared" si="21"/>
        <v>100</v>
      </c>
      <c r="G227" s="540">
        <f t="shared" si="19"/>
        <v>733</v>
      </c>
      <c r="H227" s="540">
        <f t="shared" si="18"/>
        <v>182</v>
      </c>
      <c r="I227" s="541">
        <f t="shared" si="22"/>
        <v>3.14828418511911E-3</v>
      </c>
    </row>
    <row r="228" spans="1:9" ht="14.25" customHeight="1">
      <c r="A228" s="803"/>
      <c r="B228" s="47" t="s">
        <v>288</v>
      </c>
      <c r="C228" s="47">
        <v>150</v>
      </c>
      <c r="D228" s="539">
        <v>2</v>
      </c>
      <c r="E228" s="540">
        <f t="shared" si="20"/>
        <v>300</v>
      </c>
      <c r="F228" s="540">
        <f t="shared" si="21"/>
        <v>100</v>
      </c>
      <c r="G228" s="540">
        <f t="shared" si="19"/>
        <v>733</v>
      </c>
      <c r="H228" s="540">
        <f t="shared" si="18"/>
        <v>182</v>
      </c>
      <c r="I228" s="541">
        <f t="shared" si="22"/>
        <v>2.2487744179422215E-3</v>
      </c>
    </row>
    <row r="229" spans="1:9" ht="14.25" customHeight="1">
      <c r="A229" s="803"/>
      <c r="B229" s="47" t="s">
        <v>289</v>
      </c>
      <c r="C229" s="47">
        <v>350</v>
      </c>
      <c r="D229" s="539">
        <v>2</v>
      </c>
      <c r="E229" s="540">
        <f t="shared" si="20"/>
        <v>700</v>
      </c>
      <c r="F229" s="540">
        <f t="shared" si="21"/>
        <v>100</v>
      </c>
      <c r="G229" s="540">
        <f t="shared" si="19"/>
        <v>733</v>
      </c>
      <c r="H229" s="540">
        <f t="shared" si="18"/>
        <v>182</v>
      </c>
      <c r="I229" s="541">
        <f t="shared" si="22"/>
        <v>5.2471403085318502E-3</v>
      </c>
    </row>
    <row r="230" spans="1:9" ht="14.25" customHeight="1">
      <c r="A230" s="804"/>
      <c r="B230" s="47" t="s">
        <v>117</v>
      </c>
      <c r="C230" s="47">
        <v>50</v>
      </c>
      <c r="D230" s="539">
        <v>2</v>
      </c>
      <c r="E230" s="540">
        <f t="shared" si="20"/>
        <v>100</v>
      </c>
      <c r="F230" s="540">
        <f t="shared" si="21"/>
        <v>100</v>
      </c>
      <c r="G230" s="540">
        <f t="shared" si="19"/>
        <v>733</v>
      </c>
      <c r="H230" s="540">
        <f t="shared" si="18"/>
        <v>182</v>
      </c>
      <c r="I230" s="541">
        <f t="shared" si="22"/>
        <v>7.4959147264740719E-4</v>
      </c>
    </row>
    <row r="231" spans="1:9" ht="14.25" customHeight="1">
      <c r="A231" s="790" t="s">
        <v>326</v>
      </c>
      <c r="B231" s="47" t="s">
        <v>290</v>
      </c>
      <c r="C231" s="47">
        <v>547</v>
      </c>
      <c r="D231" s="539">
        <v>2</v>
      </c>
      <c r="E231" s="540">
        <f t="shared" si="20"/>
        <v>1094</v>
      </c>
      <c r="F231" s="540">
        <f t="shared" si="21"/>
        <v>100</v>
      </c>
      <c r="G231" s="540">
        <f t="shared" si="19"/>
        <v>733</v>
      </c>
      <c r="H231" s="540">
        <f t="shared" si="18"/>
        <v>182</v>
      </c>
      <c r="I231" s="541">
        <f t="shared" si="22"/>
        <v>8.2005307107626338E-3</v>
      </c>
    </row>
    <row r="232" spans="1:9" ht="14.25" customHeight="1">
      <c r="A232" s="791"/>
      <c r="B232" s="47" t="s">
        <v>291</v>
      </c>
      <c r="C232" s="47">
        <v>202</v>
      </c>
      <c r="D232" s="539">
        <v>2</v>
      </c>
      <c r="E232" s="540">
        <f t="shared" si="20"/>
        <v>404</v>
      </c>
      <c r="F232" s="540">
        <f t="shared" si="21"/>
        <v>100</v>
      </c>
      <c r="G232" s="540">
        <f t="shared" si="19"/>
        <v>733</v>
      </c>
      <c r="H232" s="540">
        <f t="shared" si="18"/>
        <v>182</v>
      </c>
      <c r="I232" s="541">
        <f t="shared" si="22"/>
        <v>3.0283495494955251E-3</v>
      </c>
    </row>
    <row r="233" spans="1:9" ht="14.25" customHeight="1">
      <c r="A233" s="791"/>
      <c r="B233" s="47" t="s">
        <v>292</v>
      </c>
      <c r="C233" s="47">
        <v>118</v>
      </c>
      <c r="D233" s="539">
        <v>2</v>
      </c>
      <c r="E233" s="540">
        <f t="shared" si="20"/>
        <v>236</v>
      </c>
      <c r="F233" s="540">
        <f t="shared" si="21"/>
        <v>100</v>
      </c>
      <c r="G233" s="540">
        <f t="shared" si="19"/>
        <v>733</v>
      </c>
      <c r="H233" s="540">
        <f t="shared" si="18"/>
        <v>182</v>
      </c>
      <c r="I233" s="541">
        <f t="shared" si="22"/>
        <v>1.7690358754478808E-3</v>
      </c>
    </row>
    <row r="234" spans="1:9" ht="14.25" customHeight="1">
      <c r="A234" s="791"/>
      <c r="B234" s="47" t="s">
        <v>293</v>
      </c>
      <c r="C234" s="47">
        <v>120</v>
      </c>
      <c r="D234" s="539">
        <v>2</v>
      </c>
      <c r="E234" s="540">
        <f t="shared" si="20"/>
        <v>240</v>
      </c>
      <c r="F234" s="540">
        <f t="shared" si="21"/>
        <v>100</v>
      </c>
      <c r="G234" s="540">
        <f t="shared" si="19"/>
        <v>733</v>
      </c>
      <c r="H234" s="540">
        <f t="shared" si="18"/>
        <v>182</v>
      </c>
      <c r="I234" s="541">
        <f t="shared" si="22"/>
        <v>1.7990195343537772E-3</v>
      </c>
    </row>
    <row r="235" spans="1:9" ht="14.25" customHeight="1">
      <c r="A235" s="791"/>
      <c r="B235" s="47" t="s">
        <v>294</v>
      </c>
      <c r="C235" s="47">
        <v>300</v>
      </c>
      <c r="D235" s="539">
        <v>2</v>
      </c>
      <c r="E235" s="540">
        <f t="shared" si="20"/>
        <v>600</v>
      </c>
      <c r="F235" s="540">
        <f t="shared" si="21"/>
        <v>100</v>
      </c>
      <c r="G235" s="540">
        <f t="shared" si="19"/>
        <v>733</v>
      </c>
      <c r="H235" s="540">
        <f t="shared" si="18"/>
        <v>182</v>
      </c>
      <c r="I235" s="541">
        <f t="shared" si="22"/>
        <v>4.4975488358844429E-3</v>
      </c>
    </row>
    <row r="236" spans="1:9" ht="14.25" customHeight="1">
      <c r="A236" s="792"/>
      <c r="B236" s="47" t="s">
        <v>295</v>
      </c>
      <c r="C236" s="47">
        <v>120</v>
      </c>
      <c r="D236" s="539">
        <v>2</v>
      </c>
      <c r="E236" s="540">
        <f t="shared" si="20"/>
        <v>240</v>
      </c>
      <c r="F236" s="540">
        <f t="shared" si="21"/>
        <v>100</v>
      </c>
      <c r="G236" s="540">
        <f t="shared" si="19"/>
        <v>733</v>
      </c>
      <c r="H236" s="540">
        <f t="shared" si="18"/>
        <v>182</v>
      </c>
      <c r="I236" s="541">
        <f t="shared" si="22"/>
        <v>1.7990195343537772E-3</v>
      </c>
    </row>
    <row r="237" spans="1:9" ht="26.25" customHeight="1">
      <c r="A237" s="572" t="s">
        <v>327</v>
      </c>
      <c r="B237" s="47" t="s">
        <v>296</v>
      </c>
      <c r="C237" s="598">
        <v>11000</v>
      </c>
      <c r="D237" s="539">
        <v>2</v>
      </c>
      <c r="E237" s="540">
        <f t="shared" si="20"/>
        <v>22000</v>
      </c>
      <c r="F237" s="540">
        <f t="shared" si="21"/>
        <v>100</v>
      </c>
      <c r="G237" s="540">
        <f t="shared" si="19"/>
        <v>733</v>
      </c>
      <c r="H237" s="540">
        <f t="shared" si="18"/>
        <v>182</v>
      </c>
      <c r="I237" s="541">
        <f t="shared" si="22"/>
        <v>0.16491012398242957</v>
      </c>
    </row>
    <row r="238" spans="1:9" ht="23.25" customHeight="1">
      <c r="A238" s="572" t="s">
        <v>328</v>
      </c>
      <c r="B238" s="47" t="s">
        <v>297</v>
      </c>
      <c r="C238" s="48">
        <v>9355</v>
      </c>
      <c r="D238" s="539">
        <v>2</v>
      </c>
      <c r="E238" s="540">
        <f t="shared" si="20"/>
        <v>18710</v>
      </c>
      <c r="F238" s="540">
        <f t="shared" si="21"/>
        <v>100</v>
      </c>
      <c r="G238" s="540">
        <f t="shared" si="19"/>
        <v>733</v>
      </c>
      <c r="H238" s="540">
        <f t="shared" si="18"/>
        <v>182</v>
      </c>
      <c r="I238" s="541">
        <f t="shared" si="22"/>
        <v>0.14024856453232987</v>
      </c>
    </row>
    <row r="239" spans="1:9" ht="14.25" customHeight="1">
      <c r="A239" s="808" t="s">
        <v>329</v>
      </c>
      <c r="B239" s="809"/>
      <c r="C239" s="48">
        <v>3554</v>
      </c>
      <c r="D239" s="539">
        <v>2</v>
      </c>
      <c r="E239" s="540">
        <f t="shared" si="20"/>
        <v>7108</v>
      </c>
      <c r="F239" s="540">
        <f t="shared" si="21"/>
        <v>100</v>
      </c>
      <c r="G239" s="540">
        <f t="shared" si="19"/>
        <v>733</v>
      </c>
      <c r="H239" s="540">
        <f t="shared" si="18"/>
        <v>182</v>
      </c>
      <c r="I239" s="541">
        <f t="shared" si="22"/>
        <v>5.3280961875777702E-2</v>
      </c>
    </row>
    <row r="240" spans="1:9" ht="39" thickBot="1">
      <c r="A240" s="573" t="s">
        <v>330</v>
      </c>
      <c r="B240" s="432" t="s">
        <v>297</v>
      </c>
      <c r="C240" s="53">
        <v>15000</v>
      </c>
      <c r="D240" s="543">
        <v>2</v>
      </c>
      <c r="E240" s="544">
        <f t="shared" si="20"/>
        <v>30000</v>
      </c>
      <c r="F240" s="544">
        <f t="shared" si="21"/>
        <v>100</v>
      </c>
      <c r="G240" s="544">
        <f t="shared" si="19"/>
        <v>733</v>
      </c>
      <c r="H240" s="544">
        <f t="shared" si="18"/>
        <v>182</v>
      </c>
      <c r="I240" s="545">
        <f t="shared" si="22"/>
        <v>0.22487744179422214</v>
      </c>
    </row>
    <row r="241" spans="1:9" ht="21" customHeight="1" thickBot="1">
      <c r="A241" s="528" t="s">
        <v>4</v>
      </c>
      <c r="B241" s="530"/>
      <c r="C241" s="531">
        <f>SUM(C3:C240)</f>
        <v>231441</v>
      </c>
      <c r="D241" s="529"/>
      <c r="E241" s="531">
        <f>SUM(E3:E240)</f>
        <v>462882</v>
      </c>
      <c r="F241" s="532"/>
      <c r="G241" s="532"/>
      <c r="H241" s="532"/>
      <c r="I241" s="546">
        <f>(SUM(I3:I240))</f>
        <v>3.4697240004197689</v>
      </c>
    </row>
    <row r="242" spans="1:9" s="547" customFormat="1" ht="18.75" customHeight="1">
      <c r="A242" s="574" t="s">
        <v>704</v>
      </c>
      <c r="B242" s="428"/>
      <c r="C242" s="428"/>
      <c r="D242" s="428"/>
      <c r="E242" s="428"/>
      <c r="F242" s="428"/>
      <c r="G242" s="428"/>
      <c r="H242" s="428"/>
      <c r="I242" s="599">
        <f>ROUNDUP(I241,0)</f>
        <v>4</v>
      </c>
    </row>
    <row r="243" spans="1:9" s="547" customFormat="1" ht="18" customHeight="1" thickBot="1">
      <c r="A243" s="575" t="s">
        <v>705</v>
      </c>
      <c r="B243" s="548"/>
      <c r="C243" s="548"/>
      <c r="D243" s="548"/>
      <c r="E243" s="548"/>
      <c r="F243" s="548"/>
      <c r="G243" s="548"/>
      <c r="H243" s="548"/>
      <c r="I243" s="600">
        <f>ROUNDUP(I242,0)</f>
        <v>4</v>
      </c>
    </row>
    <row r="244" spans="1:9" s="547" customFormat="1" ht="22.5" customHeight="1" thickBot="1">
      <c r="A244" s="576" t="s">
        <v>706</v>
      </c>
      <c r="B244" s="549"/>
      <c r="C244" s="549"/>
      <c r="D244" s="549"/>
      <c r="E244" s="549"/>
      <c r="F244" s="549"/>
      <c r="G244" s="549"/>
      <c r="H244" s="549"/>
      <c r="I244" s="601">
        <f>I242+I243</f>
        <v>8</v>
      </c>
    </row>
    <row r="245" spans="1:9">
      <c r="A245" s="550"/>
      <c r="B245" s="551"/>
      <c r="C245" s="551"/>
      <c r="D245" s="551"/>
      <c r="E245" s="551"/>
      <c r="F245" s="552"/>
      <c r="G245" s="552"/>
      <c r="H245" s="552"/>
      <c r="I245" s="553"/>
    </row>
    <row r="246" spans="1:9">
      <c r="A246" s="796" t="s">
        <v>707</v>
      </c>
      <c r="B246" s="797"/>
      <c r="C246" s="797"/>
      <c r="D246" s="797"/>
      <c r="E246" s="797"/>
      <c r="F246" s="797"/>
      <c r="G246" s="797"/>
      <c r="H246" s="798"/>
      <c r="I246" s="540">
        <f>G240</f>
        <v>733</v>
      </c>
    </row>
    <row r="247" spans="1:9" ht="13.5" thickBot="1">
      <c r="A247" s="554"/>
      <c r="B247" s="429"/>
      <c r="C247" s="429"/>
      <c r="D247" s="429"/>
      <c r="E247" s="429"/>
      <c r="F247" s="430"/>
      <c r="G247" s="430"/>
      <c r="H247" s="430"/>
      <c r="I247" s="555"/>
    </row>
    <row r="248" spans="1:9" ht="13.5" thickBot="1">
      <c r="A248" s="556" t="s">
        <v>708</v>
      </c>
      <c r="B248" s="557"/>
      <c r="C248" s="557"/>
      <c r="D248" s="557"/>
      <c r="E248" s="557"/>
      <c r="F248" s="557"/>
      <c r="G248" s="557"/>
      <c r="H248" s="558"/>
      <c r="I248" s="431">
        <f>TRUNC(I242*I246*26,2)</f>
        <v>76232</v>
      </c>
    </row>
    <row r="249" spans="1:9" ht="8.25" customHeight="1">
      <c r="A249" s="554"/>
      <c r="B249" s="429"/>
      <c r="C249" s="429"/>
      <c r="D249" s="429"/>
      <c r="E249" s="429"/>
      <c r="F249" s="430"/>
      <c r="G249" s="430"/>
      <c r="H249" s="430"/>
      <c r="I249" s="555"/>
    </row>
    <row r="250" spans="1:9">
      <c r="A250" s="554" t="s">
        <v>695</v>
      </c>
      <c r="B250" s="429"/>
      <c r="C250" s="429"/>
      <c r="D250" s="429"/>
      <c r="E250" s="429"/>
      <c r="F250" s="430"/>
      <c r="G250" s="430"/>
      <c r="H250" s="430"/>
      <c r="I250" s="555"/>
    </row>
    <row r="251" spans="1:9">
      <c r="A251" s="559" t="s">
        <v>709</v>
      </c>
      <c r="B251" s="560"/>
      <c r="C251" s="560"/>
      <c r="D251" s="560"/>
      <c r="E251" s="560"/>
      <c r="F251" s="560"/>
      <c r="G251" s="430"/>
      <c r="H251" s="430"/>
      <c r="I251" s="555"/>
    </row>
    <row r="252" spans="1:9">
      <c r="A252" s="561" t="s">
        <v>877</v>
      </c>
      <c r="B252" s="429"/>
      <c r="C252" s="429"/>
      <c r="D252" s="429"/>
      <c r="E252" s="429"/>
      <c r="F252" s="430"/>
      <c r="G252" s="430"/>
      <c r="H252" s="430"/>
      <c r="I252" s="555"/>
    </row>
    <row r="253" spans="1:9">
      <c r="A253" s="554"/>
      <c r="B253" s="429"/>
      <c r="C253" s="429"/>
      <c r="D253" s="429"/>
      <c r="E253" s="429"/>
      <c r="F253" s="430"/>
      <c r="G253" s="430"/>
      <c r="H253" s="430"/>
      <c r="I253" s="555"/>
    </row>
    <row r="254" spans="1:9" ht="35.25" customHeight="1" thickBot="1">
      <c r="A254" s="793" t="s">
        <v>710</v>
      </c>
      <c r="B254" s="794"/>
      <c r="C254" s="794"/>
      <c r="D254" s="794"/>
      <c r="E254" s="794"/>
      <c r="F254" s="794"/>
      <c r="G254" s="794"/>
      <c r="H254" s="794"/>
      <c r="I254" s="795"/>
    </row>
    <row r="255" spans="1:9">
      <c r="A255" s="562"/>
    </row>
    <row r="258" spans="1:9">
      <c r="A258" s="563"/>
      <c r="B258" s="563"/>
      <c r="C258" s="563"/>
      <c r="D258" s="563"/>
      <c r="E258" s="563"/>
      <c r="F258" s="563"/>
      <c r="G258" s="563"/>
      <c r="H258" s="563"/>
    </row>
    <row r="259" spans="1:9">
      <c r="B259" s="1"/>
    </row>
    <row r="260" spans="1:9">
      <c r="I260" s="564"/>
    </row>
  </sheetData>
  <mergeCells count="30">
    <mergeCell ref="A1:I1"/>
    <mergeCell ref="A96:A107"/>
    <mergeCell ref="A108:A109"/>
    <mergeCell ref="A110:A125"/>
    <mergeCell ref="A126:A153"/>
    <mergeCell ref="A4:A6"/>
    <mergeCell ref="A7:A15"/>
    <mergeCell ref="A17:A20"/>
    <mergeCell ref="A21:A26"/>
    <mergeCell ref="A27:A29"/>
    <mergeCell ref="A154:A159"/>
    <mergeCell ref="A30:A35"/>
    <mergeCell ref="A36:A41"/>
    <mergeCell ref="A42:A48"/>
    <mergeCell ref="A49:A52"/>
    <mergeCell ref="A53:A95"/>
    <mergeCell ref="A160:A174"/>
    <mergeCell ref="A175:A182"/>
    <mergeCell ref="A183:A189"/>
    <mergeCell ref="A190:A195"/>
    <mergeCell ref="A196:A198"/>
    <mergeCell ref="A231:A236"/>
    <mergeCell ref="A254:I254"/>
    <mergeCell ref="A246:H246"/>
    <mergeCell ref="A199:A205"/>
    <mergeCell ref="A206:A211"/>
    <mergeCell ref="A212:A214"/>
    <mergeCell ref="A216:A226"/>
    <mergeCell ref="A227:A230"/>
    <mergeCell ref="A239:B239"/>
  </mergeCells>
  <printOptions horizontalCentered="1"/>
  <pageMargins left="0.39370078740157483" right="0.39370078740157483" top="1.7921875" bottom="0.39370078740157483" header="0.39718750000000003" footer="0.31496062992125984"/>
  <pageSetup paperSize="9" scale="78" fitToWidth="0" fitToHeight="0" orientation="landscape" r:id="rId1"/>
  <headerFooter alignWithMargins="0">
    <oddHeader>&amp;L&amp;G&amp;C&amp;"Arial,Normal"&amp;12
Estado do Rio de Janeiro
&amp;"Arial,Negrito"PREFEITURA MUNICIPAL DE CARMO&amp;"Arial,Normal"
Secretaria Municipal de Meio Ambiente e Defesa Civil</oddHeader>
  </headerFooter>
  <rowBreaks count="3" manualBreakCount="3">
    <brk id="29" max="9" man="1"/>
    <brk id="54" max="9" man="1"/>
    <brk id="82" max="9"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F16"/>
  <sheetViews>
    <sheetView view="pageBreakPreview" zoomScale="90" zoomScaleNormal="100" zoomScaleSheetLayoutView="90" workbookViewId="0">
      <selection activeCell="F6" sqref="F6"/>
    </sheetView>
  </sheetViews>
  <sheetFormatPr defaultRowHeight="12.75"/>
  <cols>
    <col min="1" max="1" width="70.42578125" style="270" customWidth="1"/>
    <col min="2" max="2" width="12.42578125" style="61" customWidth="1"/>
    <col min="3" max="3" width="13.5703125" style="60" customWidth="1"/>
    <col min="4" max="4" width="9.140625" style="60"/>
    <col min="5" max="5" width="11.5703125" style="60" customWidth="1"/>
    <col min="6" max="6" width="11.140625" style="60" customWidth="1"/>
    <col min="7" max="7" width="6.28515625" style="60" customWidth="1"/>
    <col min="8" max="255" width="9.140625" style="60"/>
    <col min="256" max="256" width="5.28515625" style="60" customWidth="1"/>
    <col min="257" max="257" width="70.42578125" style="60" customWidth="1"/>
    <col min="258" max="258" width="12.42578125" style="60" customWidth="1"/>
    <col min="259" max="259" width="10.7109375" style="60" customWidth="1"/>
    <col min="260" max="260" width="9.140625" style="60"/>
    <col min="261" max="261" width="9.5703125" style="60" customWidth="1"/>
    <col min="262" max="262" width="11.140625" style="60" customWidth="1"/>
    <col min="263" max="263" width="6.28515625" style="60" customWidth="1"/>
    <col min="264" max="511" width="9.140625" style="60"/>
    <col min="512" max="512" width="5.28515625" style="60" customWidth="1"/>
    <col min="513" max="513" width="70.42578125" style="60" customWidth="1"/>
    <col min="514" max="514" width="12.42578125" style="60" customWidth="1"/>
    <col min="515" max="515" width="10.7109375" style="60" customWidth="1"/>
    <col min="516" max="516" width="9.140625" style="60"/>
    <col min="517" max="517" width="9.5703125" style="60" customWidth="1"/>
    <col min="518" max="518" width="11.140625" style="60" customWidth="1"/>
    <col min="519" max="519" width="6.28515625" style="60" customWidth="1"/>
    <col min="520" max="767" width="9.140625" style="60"/>
    <col min="768" max="768" width="5.28515625" style="60" customWidth="1"/>
    <col min="769" max="769" width="70.42578125" style="60" customWidth="1"/>
    <col min="770" max="770" width="12.42578125" style="60" customWidth="1"/>
    <col min="771" max="771" width="10.7109375" style="60" customWidth="1"/>
    <col min="772" max="772" width="9.140625" style="60"/>
    <col min="773" max="773" width="9.5703125" style="60" customWidth="1"/>
    <col min="774" max="774" width="11.140625" style="60" customWidth="1"/>
    <col min="775" max="775" width="6.28515625" style="60" customWidth="1"/>
    <col min="776" max="1023" width="9.140625" style="60"/>
    <col min="1024" max="1024" width="5.28515625" style="60" customWidth="1"/>
    <col min="1025" max="1025" width="70.42578125" style="60" customWidth="1"/>
    <col min="1026" max="1026" width="12.42578125" style="60" customWidth="1"/>
    <col min="1027" max="1027" width="10.7109375" style="60" customWidth="1"/>
    <col min="1028" max="1028" width="9.140625" style="60"/>
    <col min="1029" max="1029" width="9.5703125" style="60" customWidth="1"/>
    <col min="1030" max="1030" width="11.140625" style="60" customWidth="1"/>
    <col min="1031" max="1031" width="6.28515625" style="60" customWidth="1"/>
    <col min="1032" max="1279" width="9.140625" style="60"/>
    <col min="1280" max="1280" width="5.28515625" style="60" customWidth="1"/>
    <col min="1281" max="1281" width="70.42578125" style="60" customWidth="1"/>
    <col min="1282" max="1282" width="12.42578125" style="60" customWidth="1"/>
    <col min="1283" max="1283" width="10.7109375" style="60" customWidth="1"/>
    <col min="1284" max="1284" width="9.140625" style="60"/>
    <col min="1285" max="1285" width="9.5703125" style="60" customWidth="1"/>
    <col min="1286" max="1286" width="11.140625" style="60" customWidth="1"/>
    <col min="1287" max="1287" width="6.28515625" style="60" customWidth="1"/>
    <col min="1288" max="1535" width="9.140625" style="60"/>
    <col min="1536" max="1536" width="5.28515625" style="60" customWidth="1"/>
    <col min="1537" max="1537" width="70.42578125" style="60" customWidth="1"/>
    <col min="1538" max="1538" width="12.42578125" style="60" customWidth="1"/>
    <col min="1539" max="1539" width="10.7109375" style="60" customWidth="1"/>
    <col min="1540" max="1540" width="9.140625" style="60"/>
    <col min="1541" max="1541" width="9.5703125" style="60" customWidth="1"/>
    <col min="1542" max="1542" width="11.140625" style="60" customWidth="1"/>
    <col min="1543" max="1543" width="6.28515625" style="60" customWidth="1"/>
    <col min="1544" max="1791" width="9.140625" style="60"/>
    <col min="1792" max="1792" width="5.28515625" style="60" customWidth="1"/>
    <col min="1793" max="1793" width="70.42578125" style="60" customWidth="1"/>
    <col min="1794" max="1794" width="12.42578125" style="60" customWidth="1"/>
    <col min="1795" max="1795" width="10.7109375" style="60" customWidth="1"/>
    <col min="1796" max="1796" width="9.140625" style="60"/>
    <col min="1797" max="1797" width="9.5703125" style="60" customWidth="1"/>
    <col min="1798" max="1798" width="11.140625" style="60" customWidth="1"/>
    <col min="1799" max="1799" width="6.28515625" style="60" customWidth="1"/>
    <col min="1800" max="2047" width="9.140625" style="60"/>
    <col min="2048" max="2048" width="5.28515625" style="60" customWidth="1"/>
    <col min="2049" max="2049" width="70.42578125" style="60" customWidth="1"/>
    <col min="2050" max="2050" width="12.42578125" style="60" customWidth="1"/>
    <col min="2051" max="2051" width="10.7109375" style="60" customWidth="1"/>
    <col min="2052" max="2052" width="9.140625" style="60"/>
    <col min="2053" max="2053" width="9.5703125" style="60" customWidth="1"/>
    <col min="2054" max="2054" width="11.140625" style="60" customWidth="1"/>
    <col min="2055" max="2055" width="6.28515625" style="60" customWidth="1"/>
    <col min="2056" max="2303" width="9.140625" style="60"/>
    <col min="2304" max="2304" width="5.28515625" style="60" customWidth="1"/>
    <col min="2305" max="2305" width="70.42578125" style="60" customWidth="1"/>
    <col min="2306" max="2306" width="12.42578125" style="60" customWidth="1"/>
    <col min="2307" max="2307" width="10.7109375" style="60" customWidth="1"/>
    <col min="2308" max="2308" width="9.140625" style="60"/>
    <col min="2309" max="2309" width="9.5703125" style="60" customWidth="1"/>
    <col min="2310" max="2310" width="11.140625" style="60" customWidth="1"/>
    <col min="2311" max="2311" width="6.28515625" style="60" customWidth="1"/>
    <col min="2312" max="2559" width="9.140625" style="60"/>
    <col min="2560" max="2560" width="5.28515625" style="60" customWidth="1"/>
    <col min="2561" max="2561" width="70.42578125" style="60" customWidth="1"/>
    <col min="2562" max="2562" width="12.42578125" style="60" customWidth="1"/>
    <col min="2563" max="2563" width="10.7109375" style="60" customWidth="1"/>
    <col min="2564" max="2564" width="9.140625" style="60"/>
    <col min="2565" max="2565" width="9.5703125" style="60" customWidth="1"/>
    <col min="2566" max="2566" width="11.140625" style="60" customWidth="1"/>
    <col min="2567" max="2567" width="6.28515625" style="60" customWidth="1"/>
    <col min="2568" max="2815" width="9.140625" style="60"/>
    <col min="2816" max="2816" width="5.28515625" style="60" customWidth="1"/>
    <col min="2817" max="2817" width="70.42578125" style="60" customWidth="1"/>
    <col min="2818" max="2818" width="12.42578125" style="60" customWidth="1"/>
    <col min="2819" max="2819" width="10.7109375" style="60" customWidth="1"/>
    <col min="2820" max="2820" width="9.140625" style="60"/>
    <col min="2821" max="2821" width="9.5703125" style="60" customWidth="1"/>
    <col min="2822" max="2822" width="11.140625" style="60" customWidth="1"/>
    <col min="2823" max="2823" width="6.28515625" style="60" customWidth="1"/>
    <col min="2824" max="3071" width="9.140625" style="60"/>
    <col min="3072" max="3072" width="5.28515625" style="60" customWidth="1"/>
    <col min="3073" max="3073" width="70.42578125" style="60" customWidth="1"/>
    <col min="3074" max="3074" width="12.42578125" style="60" customWidth="1"/>
    <col min="3075" max="3075" width="10.7109375" style="60" customWidth="1"/>
    <col min="3076" max="3076" width="9.140625" style="60"/>
    <col min="3077" max="3077" width="9.5703125" style="60" customWidth="1"/>
    <col min="3078" max="3078" width="11.140625" style="60" customWidth="1"/>
    <col min="3079" max="3079" width="6.28515625" style="60" customWidth="1"/>
    <col min="3080" max="3327" width="9.140625" style="60"/>
    <col min="3328" max="3328" width="5.28515625" style="60" customWidth="1"/>
    <col min="3329" max="3329" width="70.42578125" style="60" customWidth="1"/>
    <col min="3330" max="3330" width="12.42578125" style="60" customWidth="1"/>
    <col min="3331" max="3331" width="10.7109375" style="60" customWidth="1"/>
    <col min="3332" max="3332" width="9.140625" style="60"/>
    <col min="3333" max="3333" width="9.5703125" style="60" customWidth="1"/>
    <col min="3334" max="3334" width="11.140625" style="60" customWidth="1"/>
    <col min="3335" max="3335" width="6.28515625" style="60" customWidth="1"/>
    <col min="3336" max="3583" width="9.140625" style="60"/>
    <col min="3584" max="3584" width="5.28515625" style="60" customWidth="1"/>
    <col min="3585" max="3585" width="70.42578125" style="60" customWidth="1"/>
    <col min="3586" max="3586" width="12.42578125" style="60" customWidth="1"/>
    <col min="3587" max="3587" width="10.7109375" style="60" customWidth="1"/>
    <col min="3588" max="3588" width="9.140625" style="60"/>
    <col min="3589" max="3589" width="9.5703125" style="60" customWidth="1"/>
    <col min="3590" max="3590" width="11.140625" style="60" customWidth="1"/>
    <col min="3591" max="3591" width="6.28515625" style="60" customWidth="1"/>
    <col min="3592" max="3839" width="9.140625" style="60"/>
    <col min="3840" max="3840" width="5.28515625" style="60" customWidth="1"/>
    <col min="3841" max="3841" width="70.42578125" style="60" customWidth="1"/>
    <col min="3842" max="3842" width="12.42578125" style="60" customWidth="1"/>
    <col min="3843" max="3843" width="10.7109375" style="60" customWidth="1"/>
    <col min="3844" max="3844" width="9.140625" style="60"/>
    <col min="3845" max="3845" width="9.5703125" style="60" customWidth="1"/>
    <col min="3846" max="3846" width="11.140625" style="60" customWidth="1"/>
    <col min="3847" max="3847" width="6.28515625" style="60" customWidth="1"/>
    <col min="3848" max="4095" width="9.140625" style="60"/>
    <col min="4096" max="4096" width="5.28515625" style="60" customWidth="1"/>
    <col min="4097" max="4097" width="70.42578125" style="60" customWidth="1"/>
    <col min="4098" max="4098" width="12.42578125" style="60" customWidth="1"/>
    <col min="4099" max="4099" width="10.7109375" style="60" customWidth="1"/>
    <col min="4100" max="4100" width="9.140625" style="60"/>
    <col min="4101" max="4101" width="9.5703125" style="60" customWidth="1"/>
    <col min="4102" max="4102" width="11.140625" style="60" customWidth="1"/>
    <col min="4103" max="4103" width="6.28515625" style="60" customWidth="1"/>
    <col min="4104" max="4351" width="9.140625" style="60"/>
    <col min="4352" max="4352" width="5.28515625" style="60" customWidth="1"/>
    <col min="4353" max="4353" width="70.42578125" style="60" customWidth="1"/>
    <col min="4354" max="4354" width="12.42578125" style="60" customWidth="1"/>
    <col min="4355" max="4355" width="10.7109375" style="60" customWidth="1"/>
    <col min="4356" max="4356" width="9.140625" style="60"/>
    <col min="4357" max="4357" width="9.5703125" style="60" customWidth="1"/>
    <col min="4358" max="4358" width="11.140625" style="60" customWidth="1"/>
    <col min="4359" max="4359" width="6.28515625" style="60" customWidth="1"/>
    <col min="4360" max="4607" width="9.140625" style="60"/>
    <col min="4608" max="4608" width="5.28515625" style="60" customWidth="1"/>
    <col min="4609" max="4609" width="70.42578125" style="60" customWidth="1"/>
    <col min="4610" max="4610" width="12.42578125" style="60" customWidth="1"/>
    <col min="4611" max="4611" width="10.7109375" style="60" customWidth="1"/>
    <col min="4612" max="4612" width="9.140625" style="60"/>
    <col min="4613" max="4613" width="9.5703125" style="60" customWidth="1"/>
    <col min="4614" max="4614" width="11.140625" style="60" customWidth="1"/>
    <col min="4615" max="4615" width="6.28515625" style="60" customWidth="1"/>
    <col min="4616" max="4863" width="9.140625" style="60"/>
    <col min="4864" max="4864" width="5.28515625" style="60" customWidth="1"/>
    <col min="4865" max="4865" width="70.42578125" style="60" customWidth="1"/>
    <col min="4866" max="4866" width="12.42578125" style="60" customWidth="1"/>
    <col min="4867" max="4867" width="10.7109375" style="60" customWidth="1"/>
    <col min="4868" max="4868" width="9.140625" style="60"/>
    <col min="4869" max="4869" width="9.5703125" style="60" customWidth="1"/>
    <col min="4870" max="4870" width="11.140625" style="60" customWidth="1"/>
    <col min="4871" max="4871" width="6.28515625" style="60" customWidth="1"/>
    <col min="4872" max="5119" width="9.140625" style="60"/>
    <col min="5120" max="5120" width="5.28515625" style="60" customWidth="1"/>
    <col min="5121" max="5121" width="70.42578125" style="60" customWidth="1"/>
    <col min="5122" max="5122" width="12.42578125" style="60" customWidth="1"/>
    <col min="5123" max="5123" width="10.7109375" style="60" customWidth="1"/>
    <col min="5124" max="5124" width="9.140625" style="60"/>
    <col min="5125" max="5125" width="9.5703125" style="60" customWidth="1"/>
    <col min="5126" max="5126" width="11.140625" style="60" customWidth="1"/>
    <col min="5127" max="5127" width="6.28515625" style="60" customWidth="1"/>
    <col min="5128" max="5375" width="9.140625" style="60"/>
    <col min="5376" max="5376" width="5.28515625" style="60" customWidth="1"/>
    <col min="5377" max="5377" width="70.42578125" style="60" customWidth="1"/>
    <col min="5378" max="5378" width="12.42578125" style="60" customWidth="1"/>
    <col min="5379" max="5379" width="10.7109375" style="60" customWidth="1"/>
    <col min="5380" max="5380" width="9.140625" style="60"/>
    <col min="5381" max="5381" width="9.5703125" style="60" customWidth="1"/>
    <col min="5382" max="5382" width="11.140625" style="60" customWidth="1"/>
    <col min="5383" max="5383" width="6.28515625" style="60" customWidth="1"/>
    <col min="5384" max="5631" width="9.140625" style="60"/>
    <col min="5632" max="5632" width="5.28515625" style="60" customWidth="1"/>
    <col min="5633" max="5633" width="70.42578125" style="60" customWidth="1"/>
    <col min="5634" max="5634" width="12.42578125" style="60" customWidth="1"/>
    <col min="5635" max="5635" width="10.7109375" style="60" customWidth="1"/>
    <col min="5636" max="5636" width="9.140625" style="60"/>
    <col min="5637" max="5637" width="9.5703125" style="60" customWidth="1"/>
    <col min="5638" max="5638" width="11.140625" style="60" customWidth="1"/>
    <col min="5639" max="5639" width="6.28515625" style="60" customWidth="1"/>
    <col min="5640" max="5887" width="9.140625" style="60"/>
    <col min="5888" max="5888" width="5.28515625" style="60" customWidth="1"/>
    <col min="5889" max="5889" width="70.42578125" style="60" customWidth="1"/>
    <col min="5890" max="5890" width="12.42578125" style="60" customWidth="1"/>
    <col min="5891" max="5891" width="10.7109375" style="60" customWidth="1"/>
    <col min="5892" max="5892" width="9.140625" style="60"/>
    <col min="5893" max="5893" width="9.5703125" style="60" customWidth="1"/>
    <col min="5894" max="5894" width="11.140625" style="60" customWidth="1"/>
    <col min="5895" max="5895" width="6.28515625" style="60" customWidth="1"/>
    <col min="5896" max="6143" width="9.140625" style="60"/>
    <col min="6144" max="6144" width="5.28515625" style="60" customWidth="1"/>
    <col min="6145" max="6145" width="70.42578125" style="60" customWidth="1"/>
    <col min="6146" max="6146" width="12.42578125" style="60" customWidth="1"/>
    <col min="6147" max="6147" width="10.7109375" style="60" customWidth="1"/>
    <col min="6148" max="6148" width="9.140625" style="60"/>
    <col min="6149" max="6149" width="9.5703125" style="60" customWidth="1"/>
    <col min="6150" max="6150" width="11.140625" style="60" customWidth="1"/>
    <col min="6151" max="6151" width="6.28515625" style="60" customWidth="1"/>
    <col min="6152" max="6399" width="9.140625" style="60"/>
    <col min="6400" max="6400" width="5.28515625" style="60" customWidth="1"/>
    <col min="6401" max="6401" width="70.42578125" style="60" customWidth="1"/>
    <col min="6402" max="6402" width="12.42578125" style="60" customWidth="1"/>
    <col min="6403" max="6403" width="10.7109375" style="60" customWidth="1"/>
    <col min="6404" max="6404" width="9.140625" style="60"/>
    <col min="6405" max="6405" width="9.5703125" style="60" customWidth="1"/>
    <col min="6406" max="6406" width="11.140625" style="60" customWidth="1"/>
    <col min="6407" max="6407" width="6.28515625" style="60" customWidth="1"/>
    <col min="6408" max="6655" width="9.140625" style="60"/>
    <col min="6656" max="6656" width="5.28515625" style="60" customWidth="1"/>
    <col min="6657" max="6657" width="70.42578125" style="60" customWidth="1"/>
    <col min="6658" max="6658" width="12.42578125" style="60" customWidth="1"/>
    <col min="6659" max="6659" width="10.7109375" style="60" customWidth="1"/>
    <col min="6660" max="6660" width="9.140625" style="60"/>
    <col min="6661" max="6661" width="9.5703125" style="60" customWidth="1"/>
    <col min="6662" max="6662" width="11.140625" style="60" customWidth="1"/>
    <col min="6663" max="6663" width="6.28515625" style="60" customWidth="1"/>
    <col min="6664" max="6911" width="9.140625" style="60"/>
    <col min="6912" max="6912" width="5.28515625" style="60" customWidth="1"/>
    <col min="6913" max="6913" width="70.42578125" style="60" customWidth="1"/>
    <col min="6914" max="6914" width="12.42578125" style="60" customWidth="1"/>
    <col min="6915" max="6915" width="10.7109375" style="60" customWidth="1"/>
    <col min="6916" max="6916" width="9.140625" style="60"/>
    <col min="6917" max="6917" width="9.5703125" style="60" customWidth="1"/>
    <col min="6918" max="6918" width="11.140625" style="60" customWidth="1"/>
    <col min="6919" max="6919" width="6.28515625" style="60" customWidth="1"/>
    <col min="6920" max="7167" width="9.140625" style="60"/>
    <col min="7168" max="7168" width="5.28515625" style="60" customWidth="1"/>
    <col min="7169" max="7169" width="70.42578125" style="60" customWidth="1"/>
    <col min="7170" max="7170" width="12.42578125" style="60" customWidth="1"/>
    <col min="7171" max="7171" width="10.7109375" style="60" customWidth="1"/>
    <col min="7172" max="7172" width="9.140625" style="60"/>
    <col min="7173" max="7173" width="9.5703125" style="60" customWidth="1"/>
    <col min="7174" max="7174" width="11.140625" style="60" customWidth="1"/>
    <col min="7175" max="7175" width="6.28515625" style="60" customWidth="1"/>
    <col min="7176" max="7423" width="9.140625" style="60"/>
    <col min="7424" max="7424" width="5.28515625" style="60" customWidth="1"/>
    <col min="7425" max="7425" width="70.42578125" style="60" customWidth="1"/>
    <col min="7426" max="7426" width="12.42578125" style="60" customWidth="1"/>
    <col min="7427" max="7427" width="10.7109375" style="60" customWidth="1"/>
    <col min="7428" max="7428" width="9.140625" style="60"/>
    <col min="7429" max="7429" width="9.5703125" style="60" customWidth="1"/>
    <col min="7430" max="7430" width="11.140625" style="60" customWidth="1"/>
    <col min="7431" max="7431" width="6.28515625" style="60" customWidth="1"/>
    <col min="7432" max="7679" width="9.140625" style="60"/>
    <col min="7680" max="7680" width="5.28515625" style="60" customWidth="1"/>
    <col min="7681" max="7681" width="70.42578125" style="60" customWidth="1"/>
    <col min="7682" max="7682" width="12.42578125" style="60" customWidth="1"/>
    <col min="7683" max="7683" width="10.7109375" style="60" customWidth="1"/>
    <col min="7684" max="7684" width="9.140625" style="60"/>
    <col min="7685" max="7685" width="9.5703125" style="60" customWidth="1"/>
    <col min="7686" max="7686" width="11.140625" style="60" customWidth="1"/>
    <col min="7687" max="7687" width="6.28515625" style="60" customWidth="1"/>
    <col min="7688" max="7935" width="9.140625" style="60"/>
    <col min="7936" max="7936" width="5.28515625" style="60" customWidth="1"/>
    <col min="7937" max="7937" width="70.42578125" style="60" customWidth="1"/>
    <col min="7938" max="7938" width="12.42578125" style="60" customWidth="1"/>
    <col min="7939" max="7939" width="10.7109375" style="60" customWidth="1"/>
    <col min="7940" max="7940" width="9.140625" style="60"/>
    <col min="7941" max="7941" width="9.5703125" style="60" customWidth="1"/>
    <col min="7942" max="7942" width="11.140625" style="60" customWidth="1"/>
    <col min="7943" max="7943" width="6.28515625" style="60" customWidth="1"/>
    <col min="7944" max="8191" width="9.140625" style="60"/>
    <col min="8192" max="8192" width="5.28515625" style="60" customWidth="1"/>
    <col min="8193" max="8193" width="70.42578125" style="60" customWidth="1"/>
    <col min="8194" max="8194" width="12.42578125" style="60" customWidth="1"/>
    <col min="8195" max="8195" width="10.7109375" style="60" customWidth="1"/>
    <col min="8196" max="8196" width="9.140625" style="60"/>
    <col min="8197" max="8197" width="9.5703125" style="60" customWidth="1"/>
    <col min="8198" max="8198" width="11.140625" style="60" customWidth="1"/>
    <col min="8199" max="8199" width="6.28515625" style="60" customWidth="1"/>
    <col min="8200" max="8447" width="9.140625" style="60"/>
    <col min="8448" max="8448" width="5.28515625" style="60" customWidth="1"/>
    <col min="8449" max="8449" width="70.42578125" style="60" customWidth="1"/>
    <col min="8450" max="8450" width="12.42578125" style="60" customWidth="1"/>
    <col min="8451" max="8451" width="10.7109375" style="60" customWidth="1"/>
    <col min="8452" max="8452" width="9.140625" style="60"/>
    <col min="8453" max="8453" width="9.5703125" style="60" customWidth="1"/>
    <col min="8454" max="8454" width="11.140625" style="60" customWidth="1"/>
    <col min="8455" max="8455" width="6.28515625" style="60" customWidth="1"/>
    <col min="8456" max="8703" width="9.140625" style="60"/>
    <col min="8704" max="8704" width="5.28515625" style="60" customWidth="1"/>
    <col min="8705" max="8705" width="70.42578125" style="60" customWidth="1"/>
    <col min="8706" max="8706" width="12.42578125" style="60" customWidth="1"/>
    <col min="8707" max="8707" width="10.7109375" style="60" customWidth="1"/>
    <col min="8708" max="8708" width="9.140625" style="60"/>
    <col min="8709" max="8709" width="9.5703125" style="60" customWidth="1"/>
    <col min="8710" max="8710" width="11.140625" style="60" customWidth="1"/>
    <col min="8711" max="8711" width="6.28515625" style="60" customWidth="1"/>
    <col min="8712" max="8959" width="9.140625" style="60"/>
    <col min="8960" max="8960" width="5.28515625" style="60" customWidth="1"/>
    <col min="8961" max="8961" width="70.42578125" style="60" customWidth="1"/>
    <col min="8962" max="8962" width="12.42578125" style="60" customWidth="1"/>
    <col min="8963" max="8963" width="10.7109375" style="60" customWidth="1"/>
    <col min="8964" max="8964" width="9.140625" style="60"/>
    <col min="8965" max="8965" width="9.5703125" style="60" customWidth="1"/>
    <col min="8966" max="8966" width="11.140625" style="60" customWidth="1"/>
    <col min="8967" max="8967" width="6.28515625" style="60" customWidth="1"/>
    <col min="8968" max="9215" width="9.140625" style="60"/>
    <col min="9216" max="9216" width="5.28515625" style="60" customWidth="1"/>
    <col min="9217" max="9217" width="70.42578125" style="60" customWidth="1"/>
    <col min="9218" max="9218" width="12.42578125" style="60" customWidth="1"/>
    <col min="9219" max="9219" width="10.7109375" style="60" customWidth="1"/>
    <col min="9220" max="9220" width="9.140625" style="60"/>
    <col min="9221" max="9221" width="9.5703125" style="60" customWidth="1"/>
    <col min="9222" max="9222" width="11.140625" style="60" customWidth="1"/>
    <col min="9223" max="9223" width="6.28515625" style="60" customWidth="1"/>
    <col min="9224" max="9471" width="9.140625" style="60"/>
    <col min="9472" max="9472" width="5.28515625" style="60" customWidth="1"/>
    <col min="9473" max="9473" width="70.42578125" style="60" customWidth="1"/>
    <col min="9474" max="9474" width="12.42578125" style="60" customWidth="1"/>
    <col min="9475" max="9475" width="10.7109375" style="60" customWidth="1"/>
    <col min="9476" max="9476" width="9.140625" style="60"/>
    <col min="9477" max="9477" width="9.5703125" style="60" customWidth="1"/>
    <col min="9478" max="9478" width="11.140625" style="60" customWidth="1"/>
    <col min="9479" max="9479" width="6.28515625" style="60" customWidth="1"/>
    <col min="9480" max="9727" width="9.140625" style="60"/>
    <col min="9728" max="9728" width="5.28515625" style="60" customWidth="1"/>
    <col min="9729" max="9729" width="70.42578125" style="60" customWidth="1"/>
    <col min="9730" max="9730" width="12.42578125" style="60" customWidth="1"/>
    <col min="9731" max="9731" width="10.7109375" style="60" customWidth="1"/>
    <col min="9732" max="9732" width="9.140625" style="60"/>
    <col min="9733" max="9733" width="9.5703125" style="60" customWidth="1"/>
    <col min="9734" max="9734" width="11.140625" style="60" customWidth="1"/>
    <col min="9735" max="9735" width="6.28515625" style="60" customWidth="1"/>
    <col min="9736" max="9983" width="9.140625" style="60"/>
    <col min="9984" max="9984" width="5.28515625" style="60" customWidth="1"/>
    <col min="9985" max="9985" width="70.42578125" style="60" customWidth="1"/>
    <col min="9986" max="9986" width="12.42578125" style="60" customWidth="1"/>
    <col min="9987" max="9987" width="10.7109375" style="60" customWidth="1"/>
    <col min="9988" max="9988" width="9.140625" style="60"/>
    <col min="9989" max="9989" width="9.5703125" style="60" customWidth="1"/>
    <col min="9990" max="9990" width="11.140625" style="60" customWidth="1"/>
    <col min="9991" max="9991" width="6.28515625" style="60" customWidth="1"/>
    <col min="9992" max="10239" width="9.140625" style="60"/>
    <col min="10240" max="10240" width="5.28515625" style="60" customWidth="1"/>
    <col min="10241" max="10241" width="70.42578125" style="60" customWidth="1"/>
    <col min="10242" max="10242" width="12.42578125" style="60" customWidth="1"/>
    <col min="10243" max="10243" width="10.7109375" style="60" customWidth="1"/>
    <col min="10244" max="10244" width="9.140625" style="60"/>
    <col min="10245" max="10245" width="9.5703125" style="60" customWidth="1"/>
    <col min="10246" max="10246" width="11.140625" style="60" customWidth="1"/>
    <col min="10247" max="10247" width="6.28515625" style="60" customWidth="1"/>
    <col min="10248" max="10495" width="9.140625" style="60"/>
    <col min="10496" max="10496" width="5.28515625" style="60" customWidth="1"/>
    <col min="10497" max="10497" width="70.42578125" style="60" customWidth="1"/>
    <col min="10498" max="10498" width="12.42578125" style="60" customWidth="1"/>
    <col min="10499" max="10499" width="10.7109375" style="60" customWidth="1"/>
    <col min="10500" max="10500" width="9.140625" style="60"/>
    <col min="10501" max="10501" width="9.5703125" style="60" customWidth="1"/>
    <col min="10502" max="10502" width="11.140625" style="60" customWidth="1"/>
    <col min="10503" max="10503" width="6.28515625" style="60" customWidth="1"/>
    <col min="10504" max="10751" width="9.140625" style="60"/>
    <col min="10752" max="10752" width="5.28515625" style="60" customWidth="1"/>
    <col min="10753" max="10753" width="70.42578125" style="60" customWidth="1"/>
    <col min="10754" max="10754" width="12.42578125" style="60" customWidth="1"/>
    <col min="10755" max="10755" width="10.7109375" style="60" customWidth="1"/>
    <col min="10756" max="10756" width="9.140625" style="60"/>
    <col min="10757" max="10757" width="9.5703125" style="60" customWidth="1"/>
    <col min="10758" max="10758" width="11.140625" style="60" customWidth="1"/>
    <col min="10759" max="10759" width="6.28515625" style="60" customWidth="1"/>
    <col min="10760" max="11007" width="9.140625" style="60"/>
    <col min="11008" max="11008" width="5.28515625" style="60" customWidth="1"/>
    <col min="11009" max="11009" width="70.42578125" style="60" customWidth="1"/>
    <col min="11010" max="11010" width="12.42578125" style="60" customWidth="1"/>
    <col min="11011" max="11011" width="10.7109375" style="60" customWidth="1"/>
    <col min="11012" max="11012" width="9.140625" style="60"/>
    <col min="11013" max="11013" width="9.5703125" style="60" customWidth="1"/>
    <col min="11014" max="11014" width="11.140625" style="60" customWidth="1"/>
    <col min="11015" max="11015" width="6.28515625" style="60" customWidth="1"/>
    <col min="11016" max="11263" width="9.140625" style="60"/>
    <col min="11264" max="11264" width="5.28515625" style="60" customWidth="1"/>
    <col min="11265" max="11265" width="70.42578125" style="60" customWidth="1"/>
    <col min="11266" max="11266" width="12.42578125" style="60" customWidth="1"/>
    <col min="11267" max="11267" width="10.7109375" style="60" customWidth="1"/>
    <col min="11268" max="11268" width="9.140625" style="60"/>
    <col min="11269" max="11269" width="9.5703125" style="60" customWidth="1"/>
    <col min="11270" max="11270" width="11.140625" style="60" customWidth="1"/>
    <col min="11271" max="11271" width="6.28515625" style="60" customWidth="1"/>
    <col min="11272" max="11519" width="9.140625" style="60"/>
    <col min="11520" max="11520" width="5.28515625" style="60" customWidth="1"/>
    <col min="11521" max="11521" width="70.42578125" style="60" customWidth="1"/>
    <col min="11522" max="11522" width="12.42578125" style="60" customWidth="1"/>
    <col min="11523" max="11523" width="10.7109375" style="60" customWidth="1"/>
    <col min="11524" max="11524" width="9.140625" style="60"/>
    <col min="11525" max="11525" width="9.5703125" style="60" customWidth="1"/>
    <col min="11526" max="11526" width="11.140625" style="60" customWidth="1"/>
    <col min="11527" max="11527" width="6.28515625" style="60" customWidth="1"/>
    <col min="11528" max="11775" width="9.140625" style="60"/>
    <col min="11776" max="11776" width="5.28515625" style="60" customWidth="1"/>
    <col min="11777" max="11777" width="70.42578125" style="60" customWidth="1"/>
    <col min="11778" max="11778" width="12.42578125" style="60" customWidth="1"/>
    <col min="11779" max="11779" width="10.7109375" style="60" customWidth="1"/>
    <col min="11780" max="11780" width="9.140625" style="60"/>
    <col min="11781" max="11781" width="9.5703125" style="60" customWidth="1"/>
    <col min="11782" max="11782" width="11.140625" style="60" customWidth="1"/>
    <col min="11783" max="11783" width="6.28515625" style="60" customWidth="1"/>
    <col min="11784" max="12031" width="9.140625" style="60"/>
    <col min="12032" max="12032" width="5.28515625" style="60" customWidth="1"/>
    <col min="12033" max="12033" width="70.42578125" style="60" customWidth="1"/>
    <col min="12034" max="12034" width="12.42578125" style="60" customWidth="1"/>
    <col min="12035" max="12035" width="10.7109375" style="60" customWidth="1"/>
    <col min="12036" max="12036" width="9.140625" style="60"/>
    <col min="12037" max="12037" width="9.5703125" style="60" customWidth="1"/>
    <col min="12038" max="12038" width="11.140625" style="60" customWidth="1"/>
    <col min="12039" max="12039" width="6.28515625" style="60" customWidth="1"/>
    <col min="12040" max="12287" width="9.140625" style="60"/>
    <col min="12288" max="12288" width="5.28515625" style="60" customWidth="1"/>
    <col min="12289" max="12289" width="70.42578125" style="60" customWidth="1"/>
    <col min="12290" max="12290" width="12.42578125" style="60" customWidth="1"/>
    <col min="12291" max="12291" width="10.7109375" style="60" customWidth="1"/>
    <col min="12292" max="12292" width="9.140625" style="60"/>
    <col min="12293" max="12293" width="9.5703125" style="60" customWidth="1"/>
    <col min="12294" max="12294" width="11.140625" style="60" customWidth="1"/>
    <col min="12295" max="12295" width="6.28515625" style="60" customWidth="1"/>
    <col min="12296" max="12543" width="9.140625" style="60"/>
    <col min="12544" max="12544" width="5.28515625" style="60" customWidth="1"/>
    <col min="12545" max="12545" width="70.42578125" style="60" customWidth="1"/>
    <col min="12546" max="12546" width="12.42578125" style="60" customWidth="1"/>
    <col min="12547" max="12547" width="10.7109375" style="60" customWidth="1"/>
    <col min="12548" max="12548" width="9.140625" style="60"/>
    <col min="12549" max="12549" width="9.5703125" style="60" customWidth="1"/>
    <col min="12550" max="12550" width="11.140625" style="60" customWidth="1"/>
    <col min="12551" max="12551" width="6.28515625" style="60" customWidth="1"/>
    <col min="12552" max="12799" width="9.140625" style="60"/>
    <col min="12800" max="12800" width="5.28515625" style="60" customWidth="1"/>
    <col min="12801" max="12801" width="70.42578125" style="60" customWidth="1"/>
    <col min="12802" max="12802" width="12.42578125" style="60" customWidth="1"/>
    <col min="12803" max="12803" width="10.7109375" style="60" customWidth="1"/>
    <col min="12804" max="12804" width="9.140625" style="60"/>
    <col min="12805" max="12805" width="9.5703125" style="60" customWidth="1"/>
    <col min="12806" max="12806" width="11.140625" style="60" customWidth="1"/>
    <col min="12807" max="12807" width="6.28515625" style="60" customWidth="1"/>
    <col min="12808" max="13055" width="9.140625" style="60"/>
    <col min="13056" max="13056" width="5.28515625" style="60" customWidth="1"/>
    <col min="13057" max="13057" width="70.42578125" style="60" customWidth="1"/>
    <col min="13058" max="13058" width="12.42578125" style="60" customWidth="1"/>
    <col min="13059" max="13059" width="10.7109375" style="60" customWidth="1"/>
    <col min="13060" max="13060" width="9.140625" style="60"/>
    <col min="13061" max="13061" width="9.5703125" style="60" customWidth="1"/>
    <col min="13062" max="13062" width="11.140625" style="60" customWidth="1"/>
    <col min="13063" max="13063" width="6.28515625" style="60" customWidth="1"/>
    <col min="13064" max="13311" width="9.140625" style="60"/>
    <col min="13312" max="13312" width="5.28515625" style="60" customWidth="1"/>
    <col min="13313" max="13313" width="70.42578125" style="60" customWidth="1"/>
    <col min="13314" max="13314" width="12.42578125" style="60" customWidth="1"/>
    <col min="13315" max="13315" width="10.7109375" style="60" customWidth="1"/>
    <col min="13316" max="13316" width="9.140625" style="60"/>
    <col min="13317" max="13317" width="9.5703125" style="60" customWidth="1"/>
    <col min="13318" max="13318" width="11.140625" style="60" customWidth="1"/>
    <col min="13319" max="13319" width="6.28515625" style="60" customWidth="1"/>
    <col min="13320" max="13567" width="9.140625" style="60"/>
    <col min="13568" max="13568" width="5.28515625" style="60" customWidth="1"/>
    <col min="13569" max="13569" width="70.42578125" style="60" customWidth="1"/>
    <col min="13570" max="13570" width="12.42578125" style="60" customWidth="1"/>
    <col min="13571" max="13571" width="10.7109375" style="60" customWidth="1"/>
    <col min="13572" max="13572" width="9.140625" style="60"/>
    <col min="13573" max="13573" width="9.5703125" style="60" customWidth="1"/>
    <col min="13574" max="13574" width="11.140625" style="60" customWidth="1"/>
    <col min="13575" max="13575" width="6.28515625" style="60" customWidth="1"/>
    <col min="13576" max="13823" width="9.140625" style="60"/>
    <col min="13824" max="13824" width="5.28515625" style="60" customWidth="1"/>
    <col min="13825" max="13825" width="70.42578125" style="60" customWidth="1"/>
    <col min="13826" max="13826" width="12.42578125" style="60" customWidth="1"/>
    <col min="13827" max="13827" width="10.7109375" style="60" customWidth="1"/>
    <col min="13828" max="13828" width="9.140625" style="60"/>
    <col min="13829" max="13829" width="9.5703125" style="60" customWidth="1"/>
    <col min="13830" max="13830" width="11.140625" style="60" customWidth="1"/>
    <col min="13831" max="13831" width="6.28515625" style="60" customWidth="1"/>
    <col min="13832" max="14079" width="9.140625" style="60"/>
    <col min="14080" max="14080" width="5.28515625" style="60" customWidth="1"/>
    <col min="14081" max="14081" width="70.42578125" style="60" customWidth="1"/>
    <col min="14082" max="14082" width="12.42578125" style="60" customWidth="1"/>
    <col min="14083" max="14083" width="10.7109375" style="60" customWidth="1"/>
    <col min="14084" max="14084" width="9.140625" style="60"/>
    <col min="14085" max="14085" width="9.5703125" style="60" customWidth="1"/>
    <col min="14086" max="14086" width="11.140625" style="60" customWidth="1"/>
    <col min="14087" max="14087" width="6.28515625" style="60" customWidth="1"/>
    <col min="14088" max="14335" width="9.140625" style="60"/>
    <col min="14336" max="14336" width="5.28515625" style="60" customWidth="1"/>
    <col min="14337" max="14337" width="70.42578125" style="60" customWidth="1"/>
    <col min="14338" max="14338" width="12.42578125" style="60" customWidth="1"/>
    <col min="14339" max="14339" width="10.7109375" style="60" customWidth="1"/>
    <col min="14340" max="14340" width="9.140625" style="60"/>
    <col min="14341" max="14341" width="9.5703125" style="60" customWidth="1"/>
    <col min="14342" max="14342" width="11.140625" style="60" customWidth="1"/>
    <col min="14343" max="14343" width="6.28515625" style="60" customWidth="1"/>
    <col min="14344" max="14591" width="9.140625" style="60"/>
    <col min="14592" max="14592" width="5.28515625" style="60" customWidth="1"/>
    <col min="14593" max="14593" width="70.42578125" style="60" customWidth="1"/>
    <col min="14594" max="14594" width="12.42578125" style="60" customWidth="1"/>
    <col min="14595" max="14595" width="10.7109375" style="60" customWidth="1"/>
    <col min="14596" max="14596" width="9.140625" style="60"/>
    <col min="14597" max="14597" width="9.5703125" style="60" customWidth="1"/>
    <col min="14598" max="14598" width="11.140625" style="60" customWidth="1"/>
    <col min="14599" max="14599" width="6.28515625" style="60" customWidth="1"/>
    <col min="14600" max="14847" width="9.140625" style="60"/>
    <col min="14848" max="14848" width="5.28515625" style="60" customWidth="1"/>
    <col min="14849" max="14849" width="70.42578125" style="60" customWidth="1"/>
    <col min="14850" max="14850" width="12.42578125" style="60" customWidth="1"/>
    <col min="14851" max="14851" width="10.7109375" style="60" customWidth="1"/>
    <col min="14852" max="14852" width="9.140625" style="60"/>
    <col min="14853" max="14853" width="9.5703125" style="60" customWidth="1"/>
    <col min="14854" max="14854" width="11.140625" style="60" customWidth="1"/>
    <col min="14855" max="14855" width="6.28515625" style="60" customWidth="1"/>
    <col min="14856" max="15103" width="9.140625" style="60"/>
    <col min="15104" max="15104" width="5.28515625" style="60" customWidth="1"/>
    <col min="15105" max="15105" width="70.42578125" style="60" customWidth="1"/>
    <col min="15106" max="15106" width="12.42578125" style="60" customWidth="1"/>
    <col min="15107" max="15107" width="10.7109375" style="60" customWidth="1"/>
    <col min="15108" max="15108" width="9.140625" style="60"/>
    <col min="15109" max="15109" width="9.5703125" style="60" customWidth="1"/>
    <col min="15110" max="15110" width="11.140625" style="60" customWidth="1"/>
    <col min="15111" max="15111" width="6.28515625" style="60" customWidth="1"/>
    <col min="15112" max="15359" width="9.140625" style="60"/>
    <col min="15360" max="15360" width="5.28515625" style="60" customWidth="1"/>
    <col min="15361" max="15361" width="70.42578125" style="60" customWidth="1"/>
    <col min="15362" max="15362" width="12.42578125" style="60" customWidth="1"/>
    <col min="15363" max="15363" width="10.7109375" style="60" customWidth="1"/>
    <col min="15364" max="15364" width="9.140625" style="60"/>
    <col min="15365" max="15365" width="9.5703125" style="60" customWidth="1"/>
    <col min="15366" max="15366" width="11.140625" style="60" customWidth="1"/>
    <col min="15367" max="15367" width="6.28515625" style="60" customWidth="1"/>
    <col min="15368" max="15615" width="9.140625" style="60"/>
    <col min="15616" max="15616" width="5.28515625" style="60" customWidth="1"/>
    <col min="15617" max="15617" width="70.42578125" style="60" customWidth="1"/>
    <col min="15618" max="15618" width="12.42578125" style="60" customWidth="1"/>
    <col min="15619" max="15619" width="10.7109375" style="60" customWidth="1"/>
    <col min="15620" max="15620" width="9.140625" style="60"/>
    <col min="15621" max="15621" width="9.5703125" style="60" customWidth="1"/>
    <col min="15622" max="15622" width="11.140625" style="60" customWidth="1"/>
    <col min="15623" max="15623" width="6.28515625" style="60" customWidth="1"/>
    <col min="15624" max="15871" width="9.140625" style="60"/>
    <col min="15872" max="15872" width="5.28515625" style="60" customWidth="1"/>
    <col min="15873" max="15873" width="70.42578125" style="60" customWidth="1"/>
    <col min="15874" max="15874" width="12.42578125" style="60" customWidth="1"/>
    <col min="15875" max="15875" width="10.7109375" style="60" customWidth="1"/>
    <col min="15876" max="15876" width="9.140625" style="60"/>
    <col min="15877" max="15877" width="9.5703125" style="60" customWidth="1"/>
    <col min="15878" max="15878" width="11.140625" style="60" customWidth="1"/>
    <col min="15879" max="15879" width="6.28515625" style="60" customWidth="1"/>
    <col min="15880" max="16127" width="9.140625" style="60"/>
    <col min="16128" max="16128" width="5.28515625" style="60" customWidth="1"/>
    <col min="16129" max="16129" width="70.42578125" style="60" customWidth="1"/>
    <col min="16130" max="16130" width="12.42578125" style="60" customWidth="1"/>
    <col min="16131" max="16131" width="10.7109375" style="60" customWidth="1"/>
    <col min="16132" max="16132" width="9.140625" style="60"/>
    <col min="16133" max="16133" width="9.5703125" style="60" customWidth="1"/>
    <col min="16134" max="16134" width="11.140625" style="60" customWidth="1"/>
    <col min="16135" max="16135" width="6.28515625" style="60" customWidth="1"/>
    <col min="16136" max="16384" width="9.140625" style="60"/>
  </cols>
  <sheetData>
    <row r="1" spans="1:6" ht="13.5" thickBot="1"/>
    <row r="2" spans="1:6" ht="16.5" thickBot="1">
      <c r="A2" s="811"/>
      <c r="B2" s="811"/>
      <c r="C2" s="811"/>
      <c r="D2" s="811"/>
      <c r="E2" s="811"/>
      <c r="F2" s="812"/>
    </row>
    <row r="3" spans="1:6" ht="60" customHeight="1" thickBot="1">
      <c r="A3" s="433" t="s">
        <v>774</v>
      </c>
      <c r="B3" s="433" t="s">
        <v>775</v>
      </c>
      <c r="C3" s="433" t="s">
        <v>776</v>
      </c>
      <c r="D3" s="433" t="s">
        <v>777</v>
      </c>
      <c r="E3" s="433" t="s">
        <v>778</v>
      </c>
      <c r="F3" s="434" t="s">
        <v>779</v>
      </c>
    </row>
    <row r="4" spans="1:6">
      <c r="A4" s="435"/>
      <c r="B4" s="435"/>
      <c r="C4" s="435"/>
      <c r="D4" s="435"/>
      <c r="E4" s="435"/>
      <c r="F4" s="436"/>
    </row>
    <row r="5" spans="1:6" s="415" customFormat="1" ht="30" customHeight="1">
      <c r="A5" s="602" t="s">
        <v>780</v>
      </c>
      <c r="B5" s="603">
        <f>'MO - ROÇADA'!I244</f>
        <v>8</v>
      </c>
      <c r="C5" s="603">
        <v>12</v>
      </c>
      <c r="D5" s="603">
        <f>TRUNC(B5/C5,2)</f>
        <v>0.66</v>
      </c>
      <c r="E5" s="604">
        <v>2</v>
      </c>
      <c r="F5" s="605">
        <f>(D5/E5)</f>
        <v>0.33</v>
      </c>
    </row>
    <row r="6" spans="1:6" ht="13.5" thickBot="1">
      <c r="A6" s="813"/>
      <c r="B6" s="813"/>
      <c r="C6" s="813"/>
      <c r="D6" s="813"/>
      <c r="E6" s="813"/>
      <c r="F6" s="437">
        <v>1</v>
      </c>
    </row>
    <row r="7" spans="1:6">
      <c r="A7" s="438"/>
      <c r="B7" s="60"/>
    </row>
    <row r="8" spans="1:6" s="439" customFormat="1" ht="24.95" customHeight="1">
      <c r="A8" s="814" t="s">
        <v>822</v>
      </c>
      <c r="B8" s="814"/>
      <c r="C8" s="814"/>
      <c r="D8" s="814"/>
      <c r="E8" s="814"/>
      <c r="F8" s="814"/>
    </row>
    <row r="9" spans="1:6">
      <c r="C9" s="61"/>
      <c r="D9" s="61"/>
      <c r="E9" s="61"/>
      <c r="F9" s="61"/>
    </row>
    <row r="10" spans="1:6">
      <c r="C10" s="61"/>
      <c r="D10" s="61"/>
      <c r="E10" s="61"/>
      <c r="F10" s="61"/>
    </row>
    <row r="12" spans="1:6">
      <c r="B12" s="270"/>
      <c r="C12" s="270"/>
      <c r="D12" s="270"/>
      <c r="E12" s="270"/>
    </row>
    <row r="13" spans="1:6">
      <c r="B13" s="270"/>
      <c r="C13" s="270"/>
      <c r="D13" s="270"/>
      <c r="E13" s="270"/>
    </row>
    <row r="14" spans="1:6">
      <c r="B14" s="270"/>
      <c r="C14" s="270"/>
      <c r="D14" s="270"/>
      <c r="E14" s="270"/>
    </row>
    <row r="15" spans="1:6">
      <c r="B15" s="270"/>
      <c r="C15" s="270"/>
      <c r="D15" s="270"/>
      <c r="E15" s="270"/>
    </row>
    <row r="16" spans="1:6">
      <c r="B16" s="270"/>
      <c r="C16" s="270"/>
      <c r="D16" s="270"/>
      <c r="E16" s="270"/>
    </row>
  </sheetData>
  <mergeCells count="3">
    <mergeCell ref="A2:F2"/>
    <mergeCell ref="A6:E6"/>
    <mergeCell ref="A8:F8"/>
  </mergeCells>
  <pageMargins left="0.78740157480314965" right="0.78740157480314965" top="2.09375" bottom="0.98425196850393704" header="0.51181102362204722" footer="0.51181102362204722"/>
  <pageSetup paperSize="9" fitToHeight="0" orientation="landscape" r:id="rId1"/>
  <headerFooter alignWithMargins="0">
    <oddHeader>&amp;L&amp;G&amp;C&amp;"Arial,Normal"&amp;12
Estado do Rio de Janeiro
&amp;"Arial,Negrito"PREFEITURA MUNICIPAL DE CARMO&amp;"Arial,Normal"
Secretaria Municipal de Meio Ambiente e Defesa Civil</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77"/>
  <sheetViews>
    <sheetView view="pageBreakPreview" topLeftCell="A4" zoomScale="90" zoomScaleNormal="100" zoomScaleSheetLayoutView="90" workbookViewId="0">
      <selection activeCell="H60" sqref="H60:H64"/>
    </sheetView>
  </sheetViews>
  <sheetFormatPr defaultRowHeight="12.75"/>
  <cols>
    <col min="1" max="1" width="12.42578125" style="527" bestFit="1" customWidth="1"/>
    <col min="2" max="2" width="14.140625" style="527" customWidth="1"/>
    <col min="3" max="3" width="43.140625" style="527" customWidth="1"/>
    <col min="4" max="4" width="9" style="527" customWidth="1"/>
    <col min="5" max="5" width="13.28515625" style="527" customWidth="1"/>
    <col min="6" max="6" width="9.5703125" style="527" customWidth="1"/>
    <col min="7" max="7" width="9.7109375" style="527" customWidth="1"/>
    <col min="8" max="8" width="13.85546875" style="527" bestFit="1" customWidth="1"/>
    <col min="9" max="9" width="14.5703125" style="527" customWidth="1"/>
    <col min="10" max="10" width="17.85546875" style="527" customWidth="1"/>
    <col min="11" max="11" width="51.140625" style="440" customWidth="1"/>
    <col min="12" max="12" width="9.140625" style="441"/>
    <col min="13" max="13" width="19.28515625" style="441" customWidth="1"/>
    <col min="14" max="14" width="14.140625" style="441" customWidth="1"/>
    <col min="15" max="15" width="17.42578125" style="441" customWidth="1"/>
    <col min="16" max="258" width="9.140625" style="441"/>
    <col min="259" max="259" width="5.42578125" style="441" customWidth="1"/>
    <col min="260" max="260" width="14.85546875" style="441" bestFit="1" customWidth="1"/>
    <col min="261" max="261" width="62.140625" style="441" customWidth="1"/>
    <col min="262" max="262" width="11.42578125" style="441" customWidth="1"/>
    <col min="263" max="263" width="6" style="441" bestFit="1" customWidth="1"/>
    <col min="264" max="264" width="16.7109375" style="441" customWidth="1"/>
    <col min="265" max="265" width="17.5703125" style="441" customWidth="1"/>
    <col min="266" max="266" width="29.140625" style="441" customWidth="1"/>
    <col min="267" max="267" width="22.42578125" style="441" customWidth="1"/>
    <col min="268" max="268" width="9.140625" style="441"/>
    <col min="269" max="269" width="19.28515625" style="441" customWidth="1"/>
    <col min="270" max="270" width="14.140625" style="441" customWidth="1"/>
    <col min="271" max="271" width="17.42578125" style="441" customWidth="1"/>
    <col min="272" max="514" width="9.140625" style="441"/>
    <col min="515" max="515" width="5.42578125" style="441" customWidth="1"/>
    <col min="516" max="516" width="14.85546875" style="441" bestFit="1" customWidth="1"/>
    <col min="517" max="517" width="62.140625" style="441" customWidth="1"/>
    <col min="518" max="518" width="11.42578125" style="441" customWidth="1"/>
    <col min="519" max="519" width="6" style="441" bestFit="1" customWidth="1"/>
    <col min="520" max="520" width="16.7109375" style="441" customWidth="1"/>
    <col min="521" max="521" width="17.5703125" style="441" customWidth="1"/>
    <col min="522" max="522" width="29.140625" style="441" customWidth="1"/>
    <col min="523" max="523" width="22.42578125" style="441" customWidth="1"/>
    <col min="524" max="524" width="9.140625" style="441"/>
    <col min="525" max="525" width="19.28515625" style="441" customWidth="1"/>
    <col min="526" max="526" width="14.140625" style="441" customWidth="1"/>
    <col min="527" max="527" width="17.42578125" style="441" customWidth="1"/>
    <col min="528" max="770" width="9.140625" style="441"/>
    <col min="771" max="771" width="5.42578125" style="441" customWidth="1"/>
    <col min="772" max="772" width="14.85546875" style="441" bestFit="1" customWidth="1"/>
    <col min="773" max="773" width="62.140625" style="441" customWidth="1"/>
    <col min="774" max="774" width="11.42578125" style="441" customWidth="1"/>
    <col min="775" max="775" width="6" style="441" bestFit="1" customWidth="1"/>
    <col min="776" max="776" width="16.7109375" style="441" customWidth="1"/>
    <col min="777" max="777" width="17.5703125" style="441" customWidth="1"/>
    <col min="778" max="778" width="29.140625" style="441" customWidth="1"/>
    <col min="779" max="779" width="22.42578125" style="441" customWidth="1"/>
    <col min="780" max="780" width="9.140625" style="441"/>
    <col min="781" max="781" width="19.28515625" style="441" customWidth="1"/>
    <col min="782" max="782" width="14.140625" style="441" customWidth="1"/>
    <col min="783" max="783" width="17.42578125" style="441" customWidth="1"/>
    <col min="784" max="1026" width="9.140625" style="441"/>
    <col min="1027" max="1027" width="5.42578125" style="441" customWidth="1"/>
    <col min="1028" max="1028" width="14.85546875" style="441" bestFit="1" customWidth="1"/>
    <col min="1029" max="1029" width="62.140625" style="441" customWidth="1"/>
    <col min="1030" max="1030" width="11.42578125" style="441" customWidth="1"/>
    <col min="1031" max="1031" width="6" style="441" bestFit="1" customWidth="1"/>
    <col min="1032" max="1032" width="16.7109375" style="441" customWidth="1"/>
    <col min="1033" max="1033" width="17.5703125" style="441" customWidth="1"/>
    <col min="1034" max="1034" width="29.140625" style="441" customWidth="1"/>
    <col min="1035" max="1035" width="22.42578125" style="441" customWidth="1"/>
    <col min="1036" max="1036" width="9.140625" style="441"/>
    <col min="1037" max="1037" width="19.28515625" style="441" customWidth="1"/>
    <col min="1038" max="1038" width="14.140625" style="441" customWidth="1"/>
    <col min="1039" max="1039" width="17.42578125" style="441" customWidth="1"/>
    <col min="1040" max="1282" width="9.140625" style="441"/>
    <col min="1283" max="1283" width="5.42578125" style="441" customWidth="1"/>
    <col min="1284" max="1284" width="14.85546875" style="441" bestFit="1" customWidth="1"/>
    <col min="1285" max="1285" width="62.140625" style="441" customWidth="1"/>
    <col min="1286" max="1286" width="11.42578125" style="441" customWidth="1"/>
    <col min="1287" max="1287" width="6" style="441" bestFit="1" customWidth="1"/>
    <col min="1288" max="1288" width="16.7109375" style="441" customWidth="1"/>
    <col min="1289" max="1289" width="17.5703125" style="441" customWidth="1"/>
    <col min="1290" max="1290" width="29.140625" style="441" customWidth="1"/>
    <col min="1291" max="1291" width="22.42578125" style="441" customWidth="1"/>
    <col min="1292" max="1292" width="9.140625" style="441"/>
    <col min="1293" max="1293" width="19.28515625" style="441" customWidth="1"/>
    <col min="1294" max="1294" width="14.140625" style="441" customWidth="1"/>
    <col min="1295" max="1295" width="17.42578125" style="441" customWidth="1"/>
    <col min="1296" max="1538" width="9.140625" style="441"/>
    <col min="1539" max="1539" width="5.42578125" style="441" customWidth="1"/>
    <col min="1540" max="1540" width="14.85546875" style="441" bestFit="1" customWidth="1"/>
    <col min="1541" max="1541" width="62.140625" style="441" customWidth="1"/>
    <col min="1542" max="1542" width="11.42578125" style="441" customWidth="1"/>
    <col min="1543" max="1543" width="6" style="441" bestFit="1" customWidth="1"/>
    <col min="1544" max="1544" width="16.7109375" style="441" customWidth="1"/>
    <col min="1545" max="1545" width="17.5703125" style="441" customWidth="1"/>
    <col min="1546" max="1546" width="29.140625" style="441" customWidth="1"/>
    <col min="1547" max="1547" width="22.42578125" style="441" customWidth="1"/>
    <col min="1548" max="1548" width="9.140625" style="441"/>
    <col min="1549" max="1549" width="19.28515625" style="441" customWidth="1"/>
    <col min="1550" max="1550" width="14.140625" style="441" customWidth="1"/>
    <col min="1551" max="1551" width="17.42578125" style="441" customWidth="1"/>
    <col min="1552" max="1794" width="9.140625" style="441"/>
    <col min="1795" max="1795" width="5.42578125" style="441" customWidth="1"/>
    <col min="1796" max="1796" width="14.85546875" style="441" bestFit="1" customWidth="1"/>
    <col min="1797" max="1797" width="62.140625" style="441" customWidth="1"/>
    <col min="1798" max="1798" width="11.42578125" style="441" customWidth="1"/>
    <col min="1799" max="1799" width="6" style="441" bestFit="1" customWidth="1"/>
    <col min="1800" max="1800" width="16.7109375" style="441" customWidth="1"/>
    <col min="1801" max="1801" width="17.5703125" style="441" customWidth="1"/>
    <col min="1802" max="1802" width="29.140625" style="441" customWidth="1"/>
    <col min="1803" max="1803" width="22.42578125" style="441" customWidth="1"/>
    <col min="1804" max="1804" width="9.140625" style="441"/>
    <col min="1805" max="1805" width="19.28515625" style="441" customWidth="1"/>
    <col min="1806" max="1806" width="14.140625" style="441" customWidth="1"/>
    <col min="1807" max="1807" width="17.42578125" style="441" customWidth="1"/>
    <col min="1808" max="2050" width="9.140625" style="441"/>
    <col min="2051" max="2051" width="5.42578125" style="441" customWidth="1"/>
    <col min="2052" max="2052" width="14.85546875" style="441" bestFit="1" customWidth="1"/>
    <col min="2053" max="2053" width="62.140625" style="441" customWidth="1"/>
    <col min="2054" max="2054" width="11.42578125" style="441" customWidth="1"/>
    <col min="2055" max="2055" width="6" style="441" bestFit="1" customWidth="1"/>
    <col min="2056" max="2056" width="16.7109375" style="441" customWidth="1"/>
    <col min="2057" max="2057" width="17.5703125" style="441" customWidth="1"/>
    <col min="2058" max="2058" width="29.140625" style="441" customWidth="1"/>
    <col min="2059" max="2059" width="22.42578125" style="441" customWidth="1"/>
    <col min="2060" max="2060" width="9.140625" style="441"/>
    <col min="2061" max="2061" width="19.28515625" style="441" customWidth="1"/>
    <col min="2062" max="2062" width="14.140625" style="441" customWidth="1"/>
    <col min="2063" max="2063" width="17.42578125" style="441" customWidth="1"/>
    <col min="2064" max="2306" width="9.140625" style="441"/>
    <col min="2307" max="2307" width="5.42578125" style="441" customWidth="1"/>
    <col min="2308" max="2308" width="14.85546875" style="441" bestFit="1" customWidth="1"/>
    <col min="2309" max="2309" width="62.140625" style="441" customWidth="1"/>
    <col min="2310" max="2310" width="11.42578125" style="441" customWidth="1"/>
    <col min="2311" max="2311" width="6" style="441" bestFit="1" customWidth="1"/>
    <col min="2312" max="2312" width="16.7109375" style="441" customWidth="1"/>
    <col min="2313" max="2313" width="17.5703125" style="441" customWidth="1"/>
    <col min="2314" max="2314" width="29.140625" style="441" customWidth="1"/>
    <col min="2315" max="2315" width="22.42578125" style="441" customWidth="1"/>
    <col min="2316" max="2316" width="9.140625" style="441"/>
    <col min="2317" max="2317" width="19.28515625" style="441" customWidth="1"/>
    <col min="2318" max="2318" width="14.140625" style="441" customWidth="1"/>
    <col min="2319" max="2319" width="17.42578125" style="441" customWidth="1"/>
    <col min="2320" max="2562" width="9.140625" style="441"/>
    <col min="2563" max="2563" width="5.42578125" style="441" customWidth="1"/>
    <col min="2564" max="2564" width="14.85546875" style="441" bestFit="1" customWidth="1"/>
    <col min="2565" max="2565" width="62.140625" style="441" customWidth="1"/>
    <col min="2566" max="2566" width="11.42578125" style="441" customWidth="1"/>
    <col min="2567" max="2567" width="6" style="441" bestFit="1" customWidth="1"/>
    <col min="2568" max="2568" width="16.7109375" style="441" customWidth="1"/>
    <col min="2569" max="2569" width="17.5703125" style="441" customWidth="1"/>
    <col min="2570" max="2570" width="29.140625" style="441" customWidth="1"/>
    <col min="2571" max="2571" width="22.42578125" style="441" customWidth="1"/>
    <col min="2572" max="2572" width="9.140625" style="441"/>
    <col min="2573" max="2573" width="19.28515625" style="441" customWidth="1"/>
    <col min="2574" max="2574" width="14.140625" style="441" customWidth="1"/>
    <col min="2575" max="2575" width="17.42578125" style="441" customWidth="1"/>
    <col min="2576" max="2818" width="9.140625" style="441"/>
    <col min="2819" max="2819" width="5.42578125" style="441" customWidth="1"/>
    <col min="2820" max="2820" width="14.85546875" style="441" bestFit="1" customWidth="1"/>
    <col min="2821" max="2821" width="62.140625" style="441" customWidth="1"/>
    <col min="2822" max="2822" width="11.42578125" style="441" customWidth="1"/>
    <col min="2823" max="2823" width="6" style="441" bestFit="1" customWidth="1"/>
    <col min="2824" max="2824" width="16.7109375" style="441" customWidth="1"/>
    <col min="2825" max="2825" width="17.5703125" style="441" customWidth="1"/>
    <col min="2826" max="2826" width="29.140625" style="441" customWidth="1"/>
    <col min="2827" max="2827" width="22.42578125" style="441" customWidth="1"/>
    <col min="2828" max="2828" width="9.140625" style="441"/>
    <col min="2829" max="2829" width="19.28515625" style="441" customWidth="1"/>
    <col min="2830" max="2830" width="14.140625" style="441" customWidth="1"/>
    <col min="2831" max="2831" width="17.42578125" style="441" customWidth="1"/>
    <col min="2832" max="3074" width="9.140625" style="441"/>
    <col min="3075" max="3075" width="5.42578125" style="441" customWidth="1"/>
    <col min="3076" max="3076" width="14.85546875" style="441" bestFit="1" customWidth="1"/>
    <col min="3077" max="3077" width="62.140625" style="441" customWidth="1"/>
    <col min="3078" max="3078" width="11.42578125" style="441" customWidth="1"/>
    <col min="3079" max="3079" width="6" style="441" bestFit="1" customWidth="1"/>
    <col min="3080" max="3080" width="16.7109375" style="441" customWidth="1"/>
    <col min="3081" max="3081" width="17.5703125" style="441" customWidth="1"/>
    <col min="3082" max="3082" width="29.140625" style="441" customWidth="1"/>
    <col min="3083" max="3083" width="22.42578125" style="441" customWidth="1"/>
    <col min="3084" max="3084" width="9.140625" style="441"/>
    <col min="3085" max="3085" width="19.28515625" style="441" customWidth="1"/>
    <col min="3086" max="3086" width="14.140625" style="441" customWidth="1"/>
    <col min="3087" max="3087" width="17.42578125" style="441" customWidth="1"/>
    <col min="3088" max="3330" width="9.140625" style="441"/>
    <col min="3331" max="3331" width="5.42578125" style="441" customWidth="1"/>
    <col min="3332" max="3332" width="14.85546875" style="441" bestFit="1" customWidth="1"/>
    <col min="3333" max="3333" width="62.140625" style="441" customWidth="1"/>
    <col min="3334" max="3334" width="11.42578125" style="441" customWidth="1"/>
    <col min="3335" max="3335" width="6" style="441" bestFit="1" customWidth="1"/>
    <col min="3336" max="3336" width="16.7109375" style="441" customWidth="1"/>
    <col min="3337" max="3337" width="17.5703125" style="441" customWidth="1"/>
    <col min="3338" max="3338" width="29.140625" style="441" customWidth="1"/>
    <col min="3339" max="3339" width="22.42578125" style="441" customWidth="1"/>
    <col min="3340" max="3340" width="9.140625" style="441"/>
    <col min="3341" max="3341" width="19.28515625" style="441" customWidth="1"/>
    <col min="3342" max="3342" width="14.140625" style="441" customWidth="1"/>
    <col min="3343" max="3343" width="17.42578125" style="441" customWidth="1"/>
    <col min="3344" max="3586" width="9.140625" style="441"/>
    <col min="3587" max="3587" width="5.42578125" style="441" customWidth="1"/>
    <col min="3588" max="3588" width="14.85546875" style="441" bestFit="1" customWidth="1"/>
    <col min="3589" max="3589" width="62.140625" style="441" customWidth="1"/>
    <col min="3590" max="3590" width="11.42578125" style="441" customWidth="1"/>
    <col min="3591" max="3591" width="6" style="441" bestFit="1" customWidth="1"/>
    <col min="3592" max="3592" width="16.7109375" style="441" customWidth="1"/>
    <col min="3593" max="3593" width="17.5703125" style="441" customWidth="1"/>
    <col min="3594" max="3594" width="29.140625" style="441" customWidth="1"/>
    <col min="3595" max="3595" width="22.42578125" style="441" customWidth="1"/>
    <col min="3596" max="3596" width="9.140625" style="441"/>
    <col min="3597" max="3597" width="19.28515625" style="441" customWidth="1"/>
    <col min="3598" max="3598" width="14.140625" style="441" customWidth="1"/>
    <col min="3599" max="3599" width="17.42578125" style="441" customWidth="1"/>
    <col min="3600" max="3842" width="9.140625" style="441"/>
    <col min="3843" max="3843" width="5.42578125" style="441" customWidth="1"/>
    <col min="3844" max="3844" width="14.85546875" style="441" bestFit="1" customWidth="1"/>
    <col min="3845" max="3845" width="62.140625" style="441" customWidth="1"/>
    <col min="3846" max="3846" width="11.42578125" style="441" customWidth="1"/>
    <col min="3847" max="3847" width="6" style="441" bestFit="1" customWidth="1"/>
    <col min="3848" max="3848" width="16.7109375" style="441" customWidth="1"/>
    <col min="3849" max="3849" width="17.5703125" style="441" customWidth="1"/>
    <col min="3850" max="3850" width="29.140625" style="441" customWidth="1"/>
    <col min="3851" max="3851" width="22.42578125" style="441" customWidth="1"/>
    <col min="3852" max="3852" width="9.140625" style="441"/>
    <col min="3853" max="3853" width="19.28515625" style="441" customWidth="1"/>
    <col min="3854" max="3854" width="14.140625" style="441" customWidth="1"/>
    <col min="3855" max="3855" width="17.42578125" style="441" customWidth="1"/>
    <col min="3856" max="4098" width="9.140625" style="441"/>
    <col min="4099" max="4099" width="5.42578125" style="441" customWidth="1"/>
    <col min="4100" max="4100" width="14.85546875" style="441" bestFit="1" customWidth="1"/>
    <col min="4101" max="4101" width="62.140625" style="441" customWidth="1"/>
    <col min="4102" max="4102" width="11.42578125" style="441" customWidth="1"/>
    <col min="4103" max="4103" width="6" style="441" bestFit="1" customWidth="1"/>
    <col min="4104" max="4104" width="16.7109375" style="441" customWidth="1"/>
    <col min="4105" max="4105" width="17.5703125" style="441" customWidth="1"/>
    <col min="4106" max="4106" width="29.140625" style="441" customWidth="1"/>
    <col min="4107" max="4107" width="22.42578125" style="441" customWidth="1"/>
    <col min="4108" max="4108" width="9.140625" style="441"/>
    <col min="4109" max="4109" width="19.28515625" style="441" customWidth="1"/>
    <col min="4110" max="4110" width="14.140625" style="441" customWidth="1"/>
    <col min="4111" max="4111" width="17.42578125" style="441" customWidth="1"/>
    <col min="4112" max="4354" width="9.140625" style="441"/>
    <col min="4355" max="4355" width="5.42578125" style="441" customWidth="1"/>
    <col min="4356" max="4356" width="14.85546875" style="441" bestFit="1" customWidth="1"/>
    <col min="4357" max="4357" width="62.140625" style="441" customWidth="1"/>
    <col min="4358" max="4358" width="11.42578125" style="441" customWidth="1"/>
    <col min="4359" max="4359" width="6" style="441" bestFit="1" customWidth="1"/>
    <col min="4360" max="4360" width="16.7109375" style="441" customWidth="1"/>
    <col min="4361" max="4361" width="17.5703125" style="441" customWidth="1"/>
    <col min="4362" max="4362" width="29.140625" style="441" customWidth="1"/>
    <col min="4363" max="4363" width="22.42578125" style="441" customWidth="1"/>
    <col min="4364" max="4364" width="9.140625" style="441"/>
    <col min="4365" max="4365" width="19.28515625" style="441" customWidth="1"/>
    <col min="4366" max="4366" width="14.140625" style="441" customWidth="1"/>
    <col min="4367" max="4367" width="17.42578125" style="441" customWidth="1"/>
    <col min="4368" max="4610" width="9.140625" style="441"/>
    <col min="4611" max="4611" width="5.42578125" style="441" customWidth="1"/>
    <col min="4612" max="4612" width="14.85546875" style="441" bestFit="1" customWidth="1"/>
    <col min="4613" max="4613" width="62.140625" style="441" customWidth="1"/>
    <col min="4614" max="4614" width="11.42578125" style="441" customWidth="1"/>
    <col min="4615" max="4615" width="6" style="441" bestFit="1" customWidth="1"/>
    <col min="4616" max="4616" width="16.7109375" style="441" customWidth="1"/>
    <col min="4617" max="4617" width="17.5703125" style="441" customWidth="1"/>
    <col min="4618" max="4618" width="29.140625" style="441" customWidth="1"/>
    <col min="4619" max="4619" width="22.42578125" style="441" customWidth="1"/>
    <col min="4620" max="4620" width="9.140625" style="441"/>
    <col min="4621" max="4621" width="19.28515625" style="441" customWidth="1"/>
    <col min="4622" max="4622" width="14.140625" style="441" customWidth="1"/>
    <col min="4623" max="4623" width="17.42578125" style="441" customWidth="1"/>
    <col min="4624" max="4866" width="9.140625" style="441"/>
    <col min="4867" max="4867" width="5.42578125" style="441" customWidth="1"/>
    <col min="4868" max="4868" width="14.85546875" style="441" bestFit="1" customWidth="1"/>
    <col min="4869" max="4869" width="62.140625" style="441" customWidth="1"/>
    <col min="4870" max="4870" width="11.42578125" style="441" customWidth="1"/>
    <col min="4871" max="4871" width="6" style="441" bestFit="1" customWidth="1"/>
    <col min="4872" max="4872" width="16.7109375" style="441" customWidth="1"/>
    <col min="4873" max="4873" width="17.5703125" style="441" customWidth="1"/>
    <col min="4874" max="4874" width="29.140625" style="441" customWidth="1"/>
    <col min="4875" max="4875" width="22.42578125" style="441" customWidth="1"/>
    <col min="4876" max="4876" width="9.140625" style="441"/>
    <col min="4877" max="4877" width="19.28515625" style="441" customWidth="1"/>
    <col min="4878" max="4878" width="14.140625" style="441" customWidth="1"/>
    <col min="4879" max="4879" width="17.42578125" style="441" customWidth="1"/>
    <col min="4880" max="5122" width="9.140625" style="441"/>
    <col min="5123" max="5123" width="5.42578125" style="441" customWidth="1"/>
    <col min="5124" max="5124" width="14.85546875" style="441" bestFit="1" customWidth="1"/>
    <col min="5125" max="5125" width="62.140625" style="441" customWidth="1"/>
    <col min="5126" max="5126" width="11.42578125" style="441" customWidth="1"/>
    <col min="5127" max="5127" width="6" style="441" bestFit="1" customWidth="1"/>
    <col min="5128" max="5128" width="16.7109375" style="441" customWidth="1"/>
    <col min="5129" max="5129" width="17.5703125" style="441" customWidth="1"/>
    <col min="5130" max="5130" width="29.140625" style="441" customWidth="1"/>
    <col min="5131" max="5131" width="22.42578125" style="441" customWidth="1"/>
    <col min="5132" max="5132" width="9.140625" style="441"/>
    <col min="5133" max="5133" width="19.28515625" style="441" customWidth="1"/>
    <col min="5134" max="5134" width="14.140625" style="441" customWidth="1"/>
    <col min="5135" max="5135" width="17.42578125" style="441" customWidth="1"/>
    <col min="5136" max="5378" width="9.140625" style="441"/>
    <col min="5379" max="5379" width="5.42578125" style="441" customWidth="1"/>
    <col min="5380" max="5380" width="14.85546875" style="441" bestFit="1" customWidth="1"/>
    <col min="5381" max="5381" width="62.140625" style="441" customWidth="1"/>
    <col min="5382" max="5382" width="11.42578125" style="441" customWidth="1"/>
    <col min="5383" max="5383" width="6" style="441" bestFit="1" customWidth="1"/>
    <col min="5384" max="5384" width="16.7109375" style="441" customWidth="1"/>
    <col min="5385" max="5385" width="17.5703125" style="441" customWidth="1"/>
    <col min="5386" max="5386" width="29.140625" style="441" customWidth="1"/>
    <col min="5387" max="5387" width="22.42578125" style="441" customWidth="1"/>
    <col min="5388" max="5388" width="9.140625" style="441"/>
    <col min="5389" max="5389" width="19.28515625" style="441" customWidth="1"/>
    <col min="5390" max="5390" width="14.140625" style="441" customWidth="1"/>
    <col min="5391" max="5391" width="17.42578125" style="441" customWidth="1"/>
    <col min="5392" max="5634" width="9.140625" style="441"/>
    <col min="5635" max="5635" width="5.42578125" style="441" customWidth="1"/>
    <col min="5636" max="5636" width="14.85546875" style="441" bestFit="1" customWidth="1"/>
    <col min="5637" max="5637" width="62.140625" style="441" customWidth="1"/>
    <col min="5638" max="5638" width="11.42578125" style="441" customWidth="1"/>
    <col min="5639" max="5639" width="6" style="441" bestFit="1" customWidth="1"/>
    <col min="5640" max="5640" width="16.7109375" style="441" customWidth="1"/>
    <col min="5641" max="5641" width="17.5703125" style="441" customWidth="1"/>
    <col min="5642" max="5642" width="29.140625" style="441" customWidth="1"/>
    <col min="5643" max="5643" width="22.42578125" style="441" customWidth="1"/>
    <col min="5644" max="5644" width="9.140625" style="441"/>
    <col min="5645" max="5645" width="19.28515625" style="441" customWidth="1"/>
    <col min="5646" max="5646" width="14.140625" style="441" customWidth="1"/>
    <col min="5647" max="5647" width="17.42578125" style="441" customWidth="1"/>
    <col min="5648" max="5890" width="9.140625" style="441"/>
    <col min="5891" max="5891" width="5.42578125" style="441" customWidth="1"/>
    <col min="5892" max="5892" width="14.85546875" style="441" bestFit="1" customWidth="1"/>
    <col min="5893" max="5893" width="62.140625" style="441" customWidth="1"/>
    <col min="5894" max="5894" width="11.42578125" style="441" customWidth="1"/>
    <col min="5895" max="5895" width="6" style="441" bestFit="1" customWidth="1"/>
    <col min="5896" max="5896" width="16.7109375" style="441" customWidth="1"/>
    <col min="5897" max="5897" width="17.5703125" style="441" customWidth="1"/>
    <col min="5898" max="5898" width="29.140625" style="441" customWidth="1"/>
    <col min="5899" max="5899" width="22.42578125" style="441" customWidth="1"/>
    <col min="5900" max="5900" width="9.140625" style="441"/>
    <col min="5901" max="5901" width="19.28515625" style="441" customWidth="1"/>
    <col min="5902" max="5902" width="14.140625" style="441" customWidth="1"/>
    <col min="5903" max="5903" width="17.42578125" style="441" customWidth="1"/>
    <col min="5904" max="6146" width="9.140625" style="441"/>
    <col min="6147" max="6147" width="5.42578125" style="441" customWidth="1"/>
    <col min="6148" max="6148" width="14.85546875" style="441" bestFit="1" customWidth="1"/>
    <col min="6149" max="6149" width="62.140625" style="441" customWidth="1"/>
    <col min="6150" max="6150" width="11.42578125" style="441" customWidth="1"/>
    <col min="6151" max="6151" width="6" style="441" bestFit="1" customWidth="1"/>
    <col min="6152" max="6152" width="16.7109375" style="441" customWidth="1"/>
    <col min="6153" max="6153" width="17.5703125" style="441" customWidth="1"/>
    <col min="6154" max="6154" width="29.140625" style="441" customWidth="1"/>
    <col min="6155" max="6155" width="22.42578125" style="441" customWidth="1"/>
    <col min="6156" max="6156" width="9.140625" style="441"/>
    <col min="6157" max="6157" width="19.28515625" style="441" customWidth="1"/>
    <col min="6158" max="6158" width="14.140625" style="441" customWidth="1"/>
    <col min="6159" max="6159" width="17.42578125" style="441" customWidth="1"/>
    <col min="6160" max="6402" width="9.140625" style="441"/>
    <col min="6403" max="6403" width="5.42578125" style="441" customWidth="1"/>
    <col min="6404" max="6404" width="14.85546875" style="441" bestFit="1" customWidth="1"/>
    <col min="6405" max="6405" width="62.140625" style="441" customWidth="1"/>
    <col min="6406" max="6406" width="11.42578125" style="441" customWidth="1"/>
    <col min="6407" max="6407" width="6" style="441" bestFit="1" customWidth="1"/>
    <col min="6408" max="6408" width="16.7109375" style="441" customWidth="1"/>
    <col min="6409" max="6409" width="17.5703125" style="441" customWidth="1"/>
    <col min="6410" max="6410" width="29.140625" style="441" customWidth="1"/>
    <col min="6411" max="6411" width="22.42578125" style="441" customWidth="1"/>
    <col min="6412" max="6412" width="9.140625" style="441"/>
    <col min="6413" max="6413" width="19.28515625" style="441" customWidth="1"/>
    <col min="6414" max="6414" width="14.140625" style="441" customWidth="1"/>
    <col min="6415" max="6415" width="17.42578125" style="441" customWidth="1"/>
    <col min="6416" max="6658" width="9.140625" style="441"/>
    <col min="6659" max="6659" width="5.42578125" style="441" customWidth="1"/>
    <col min="6660" max="6660" width="14.85546875" style="441" bestFit="1" customWidth="1"/>
    <col min="6661" max="6661" width="62.140625" style="441" customWidth="1"/>
    <col min="6662" max="6662" width="11.42578125" style="441" customWidth="1"/>
    <col min="6663" max="6663" width="6" style="441" bestFit="1" customWidth="1"/>
    <col min="6664" max="6664" width="16.7109375" style="441" customWidth="1"/>
    <col min="6665" max="6665" width="17.5703125" style="441" customWidth="1"/>
    <col min="6666" max="6666" width="29.140625" style="441" customWidth="1"/>
    <col min="6667" max="6667" width="22.42578125" style="441" customWidth="1"/>
    <col min="6668" max="6668" width="9.140625" style="441"/>
    <col min="6669" max="6669" width="19.28515625" style="441" customWidth="1"/>
    <col min="6670" max="6670" width="14.140625" style="441" customWidth="1"/>
    <col min="6671" max="6671" width="17.42578125" style="441" customWidth="1"/>
    <col min="6672" max="6914" width="9.140625" style="441"/>
    <col min="6915" max="6915" width="5.42578125" style="441" customWidth="1"/>
    <col min="6916" max="6916" width="14.85546875" style="441" bestFit="1" customWidth="1"/>
    <col min="6917" max="6917" width="62.140625" style="441" customWidth="1"/>
    <col min="6918" max="6918" width="11.42578125" style="441" customWidth="1"/>
    <col min="6919" max="6919" width="6" style="441" bestFit="1" customWidth="1"/>
    <col min="6920" max="6920" width="16.7109375" style="441" customWidth="1"/>
    <col min="6921" max="6921" width="17.5703125" style="441" customWidth="1"/>
    <col min="6922" max="6922" width="29.140625" style="441" customWidth="1"/>
    <col min="6923" max="6923" width="22.42578125" style="441" customWidth="1"/>
    <col min="6924" max="6924" width="9.140625" style="441"/>
    <col min="6925" max="6925" width="19.28515625" style="441" customWidth="1"/>
    <col min="6926" max="6926" width="14.140625" style="441" customWidth="1"/>
    <col min="6927" max="6927" width="17.42578125" style="441" customWidth="1"/>
    <col min="6928" max="7170" width="9.140625" style="441"/>
    <col min="7171" max="7171" width="5.42578125" style="441" customWidth="1"/>
    <col min="7172" max="7172" width="14.85546875" style="441" bestFit="1" customWidth="1"/>
    <col min="7173" max="7173" width="62.140625" style="441" customWidth="1"/>
    <col min="7174" max="7174" width="11.42578125" style="441" customWidth="1"/>
    <col min="7175" max="7175" width="6" style="441" bestFit="1" customWidth="1"/>
    <col min="7176" max="7176" width="16.7109375" style="441" customWidth="1"/>
    <col min="7177" max="7177" width="17.5703125" style="441" customWidth="1"/>
    <col min="7178" max="7178" width="29.140625" style="441" customWidth="1"/>
    <col min="7179" max="7179" width="22.42578125" style="441" customWidth="1"/>
    <col min="7180" max="7180" width="9.140625" style="441"/>
    <col min="7181" max="7181" width="19.28515625" style="441" customWidth="1"/>
    <col min="7182" max="7182" width="14.140625" style="441" customWidth="1"/>
    <col min="7183" max="7183" width="17.42578125" style="441" customWidth="1"/>
    <col min="7184" max="7426" width="9.140625" style="441"/>
    <col min="7427" max="7427" width="5.42578125" style="441" customWidth="1"/>
    <col min="7428" max="7428" width="14.85546875" style="441" bestFit="1" customWidth="1"/>
    <col min="7429" max="7429" width="62.140625" style="441" customWidth="1"/>
    <col min="7430" max="7430" width="11.42578125" style="441" customWidth="1"/>
    <col min="7431" max="7431" width="6" style="441" bestFit="1" customWidth="1"/>
    <col min="7432" max="7432" width="16.7109375" style="441" customWidth="1"/>
    <col min="7433" max="7433" width="17.5703125" style="441" customWidth="1"/>
    <col min="7434" max="7434" width="29.140625" style="441" customWidth="1"/>
    <col min="7435" max="7435" width="22.42578125" style="441" customWidth="1"/>
    <col min="7436" max="7436" width="9.140625" style="441"/>
    <col min="7437" max="7437" width="19.28515625" style="441" customWidth="1"/>
    <col min="7438" max="7438" width="14.140625" style="441" customWidth="1"/>
    <col min="7439" max="7439" width="17.42578125" style="441" customWidth="1"/>
    <col min="7440" max="7682" width="9.140625" style="441"/>
    <col min="7683" max="7683" width="5.42578125" style="441" customWidth="1"/>
    <col min="7684" max="7684" width="14.85546875" style="441" bestFit="1" customWidth="1"/>
    <col min="7685" max="7685" width="62.140625" style="441" customWidth="1"/>
    <col min="7686" max="7686" width="11.42578125" style="441" customWidth="1"/>
    <col min="7687" max="7687" width="6" style="441" bestFit="1" customWidth="1"/>
    <col min="7688" max="7688" width="16.7109375" style="441" customWidth="1"/>
    <col min="7689" max="7689" width="17.5703125" style="441" customWidth="1"/>
    <col min="7690" max="7690" width="29.140625" style="441" customWidth="1"/>
    <col min="7691" max="7691" width="22.42578125" style="441" customWidth="1"/>
    <col min="7692" max="7692" width="9.140625" style="441"/>
    <col min="7693" max="7693" width="19.28515625" style="441" customWidth="1"/>
    <col min="7694" max="7694" width="14.140625" style="441" customWidth="1"/>
    <col min="7695" max="7695" width="17.42578125" style="441" customWidth="1"/>
    <col min="7696" max="7938" width="9.140625" style="441"/>
    <col min="7939" max="7939" width="5.42578125" style="441" customWidth="1"/>
    <col min="7940" max="7940" width="14.85546875" style="441" bestFit="1" customWidth="1"/>
    <col min="7941" max="7941" width="62.140625" style="441" customWidth="1"/>
    <col min="7942" max="7942" width="11.42578125" style="441" customWidth="1"/>
    <col min="7943" max="7943" width="6" style="441" bestFit="1" customWidth="1"/>
    <col min="7944" max="7944" width="16.7109375" style="441" customWidth="1"/>
    <col min="7945" max="7945" width="17.5703125" style="441" customWidth="1"/>
    <col min="7946" max="7946" width="29.140625" style="441" customWidth="1"/>
    <col min="7947" max="7947" width="22.42578125" style="441" customWidth="1"/>
    <col min="7948" max="7948" width="9.140625" style="441"/>
    <col min="7949" max="7949" width="19.28515625" style="441" customWidth="1"/>
    <col min="7950" max="7950" width="14.140625" style="441" customWidth="1"/>
    <col min="7951" max="7951" width="17.42578125" style="441" customWidth="1"/>
    <col min="7952" max="8194" width="9.140625" style="441"/>
    <col min="8195" max="8195" width="5.42578125" style="441" customWidth="1"/>
    <col min="8196" max="8196" width="14.85546875" style="441" bestFit="1" customWidth="1"/>
    <col min="8197" max="8197" width="62.140625" style="441" customWidth="1"/>
    <col min="8198" max="8198" width="11.42578125" style="441" customWidth="1"/>
    <col min="8199" max="8199" width="6" style="441" bestFit="1" customWidth="1"/>
    <col min="8200" max="8200" width="16.7109375" style="441" customWidth="1"/>
    <col min="8201" max="8201" width="17.5703125" style="441" customWidth="1"/>
    <col min="8202" max="8202" width="29.140625" style="441" customWidth="1"/>
    <col min="8203" max="8203" width="22.42578125" style="441" customWidth="1"/>
    <col min="8204" max="8204" width="9.140625" style="441"/>
    <col min="8205" max="8205" width="19.28515625" style="441" customWidth="1"/>
    <col min="8206" max="8206" width="14.140625" style="441" customWidth="1"/>
    <col min="8207" max="8207" width="17.42578125" style="441" customWidth="1"/>
    <col min="8208" max="8450" width="9.140625" style="441"/>
    <col min="8451" max="8451" width="5.42578125" style="441" customWidth="1"/>
    <col min="8452" max="8452" width="14.85546875" style="441" bestFit="1" customWidth="1"/>
    <col min="8453" max="8453" width="62.140625" style="441" customWidth="1"/>
    <col min="8454" max="8454" width="11.42578125" style="441" customWidth="1"/>
    <col min="8455" max="8455" width="6" style="441" bestFit="1" customWidth="1"/>
    <col min="8456" max="8456" width="16.7109375" style="441" customWidth="1"/>
    <col min="8457" max="8457" width="17.5703125" style="441" customWidth="1"/>
    <col min="8458" max="8458" width="29.140625" style="441" customWidth="1"/>
    <col min="8459" max="8459" width="22.42578125" style="441" customWidth="1"/>
    <col min="8460" max="8460" width="9.140625" style="441"/>
    <col min="8461" max="8461" width="19.28515625" style="441" customWidth="1"/>
    <col min="8462" max="8462" width="14.140625" style="441" customWidth="1"/>
    <col min="8463" max="8463" width="17.42578125" style="441" customWidth="1"/>
    <col min="8464" max="8706" width="9.140625" style="441"/>
    <col min="8707" max="8707" width="5.42578125" style="441" customWidth="1"/>
    <col min="8708" max="8708" width="14.85546875" style="441" bestFit="1" customWidth="1"/>
    <col min="8709" max="8709" width="62.140625" style="441" customWidth="1"/>
    <col min="8710" max="8710" width="11.42578125" style="441" customWidth="1"/>
    <col min="8711" max="8711" width="6" style="441" bestFit="1" customWidth="1"/>
    <col min="8712" max="8712" width="16.7109375" style="441" customWidth="1"/>
    <col min="8713" max="8713" width="17.5703125" style="441" customWidth="1"/>
    <col min="8714" max="8714" width="29.140625" style="441" customWidth="1"/>
    <col min="8715" max="8715" width="22.42578125" style="441" customWidth="1"/>
    <col min="8716" max="8716" width="9.140625" style="441"/>
    <col min="8717" max="8717" width="19.28515625" style="441" customWidth="1"/>
    <col min="8718" max="8718" width="14.140625" style="441" customWidth="1"/>
    <col min="8719" max="8719" width="17.42578125" style="441" customWidth="1"/>
    <col min="8720" max="8962" width="9.140625" style="441"/>
    <col min="8963" max="8963" width="5.42578125" style="441" customWidth="1"/>
    <col min="8964" max="8964" width="14.85546875" style="441" bestFit="1" customWidth="1"/>
    <col min="8965" max="8965" width="62.140625" style="441" customWidth="1"/>
    <col min="8966" max="8966" width="11.42578125" style="441" customWidth="1"/>
    <col min="8967" max="8967" width="6" style="441" bestFit="1" customWidth="1"/>
    <col min="8968" max="8968" width="16.7109375" style="441" customWidth="1"/>
    <col min="8969" max="8969" width="17.5703125" style="441" customWidth="1"/>
    <col min="8970" max="8970" width="29.140625" style="441" customWidth="1"/>
    <col min="8971" max="8971" width="22.42578125" style="441" customWidth="1"/>
    <col min="8972" max="8972" width="9.140625" style="441"/>
    <col min="8973" max="8973" width="19.28515625" style="441" customWidth="1"/>
    <col min="8974" max="8974" width="14.140625" style="441" customWidth="1"/>
    <col min="8975" max="8975" width="17.42578125" style="441" customWidth="1"/>
    <col min="8976" max="9218" width="9.140625" style="441"/>
    <col min="9219" max="9219" width="5.42578125" style="441" customWidth="1"/>
    <col min="9220" max="9220" width="14.85546875" style="441" bestFit="1" customWidth="1"/>
    <col min="9221" max="9221" width="62.140625" style="441" customWidth="1"/>
    <col min="9222" max="9222" width="11.42578125" style="441" customWidth="1"/>
    <col min="9223" max="9223" width="6" style="441" bestFit="1" customWidth="1"/>
    <col min="9224" max="9224" width="16.7109375" style="441" customWidth="1"/>
    <col min="9225" max="9225" width="17.5703125" style="441" customWidth="1"/>
    <col min="9226" max="9226" width="29.140625" style="441" customWidth="1"/>
    <col min="9227" max="9227" width="22.42578125" style="441" customWidth="1"/>
    <col min="9228" max="9228" width="9.140625" style="441"/>
    <col min="9229" max="9229" width="19.28515625" style="441" customWidth="1"/>
    <col min="9230" max="9230" width="14.140625" style="441" customWidth="1"/>
    <col min="9231" max="9231" width="17.42578125" style="441" customWidth="1"/>
    <col min="9232" max="9474" width="9.140625" style="441"/>
    <col min="9475" max="9475" width="5.42578125" style="441" customWidth="1"/>
    <col min="9476" max="9476" width="14.85546875" style="441" bestFit="1" customWidth="1"/>
    <col min="9477" max="9477" width="62.140625" style="441" customWidth="1"/>
    <col min="9478" max="9478" width="11.42578125" style="441" customWidth="1"/>
    <col min="9479" max="9479" width="6" style="441" bestFit="1" customWidth="1"/>
    <col min="9480" max="9480" width="16.7109375" style="441" customWidth="1"/>
    <col min="9481" max="9481" width="17.5703125" style="441" customWidth="1"/>
    <col min="9482" max="9482" width="29.140625" style="441" customWidth="1"/>
    <col min="9483" max="9483" width="22.42578125" style="441" customWidth="1"/>
    <col min="9484" max="9484" width="9.140625" style="441"/>
    <col min="9485" max="9485" width="19.28515625" style="441" customWidth="1"/>
    <col min="9486" max="9486" width="14.140625" style="441" customWidth="1"/>
    <col min="9487" max="9487" width="17.42578125" style="441" customWidth="1"/>
    <col min="9488" max="9730" width="9.140625" style="441"/>
    <col min="9731" max="9731" width="5.42578125" style="441" customWidth="1"/>
    <col min="9732" max="9732" width="14.85546875" style="441" bestFit="1" customWidth="1"/>
    <col min="9733" max="9733" width="62.140625" style="441" customWidth="1"/>
    <col min="9734" max="9734" width="11.42578125" style="441" customWidth="1"/>
    <col min="9735" max="9735" width="6" style="441" bestFit="1" customWidth="1"/>
    <col min="9736" max="9736" width="16.7109375" style="441" customWidth="1"/>
    <col min="9737" max="9737" width="17.5703125" style="441" customWidth="1"/>
    <col min="9738" max="9738" width="29.140625" style="441" customWidth="1"/>
    <col min="9739" max="9739" width="22.42578125" style="441" customWidth="1"/>
    <col min="9740" max="9740" width="9.140625" style="441"/>
    <col min="9741" max="9741" width="19.28515625" style="441" customWidth="1"/>
    <col min="9742" max="9742" width="14.140625" style="441" customWidth="1"/>
    <col min="9743" max="9743" width="17.42578125" style="441" customWidth="1"/>
    <col min="9744" max="9986" width="9.140625" style="441"/>
    <col min="9987" max="9987" width="5.42578125" style="441" customWidth="1"/>
    <col min="9988" max="9988" width="14.85546875" style="441" bestFit="1" customWidth="1"/>
    <col min="9989" max="9989" width="62.140625" style="441" customWidth="1"/>
    <col min="9990" max="9990" width="11.42578125" style="441" customWidth="1"/>
    <col min="9991" max="9991" width="6" style="441" bestFit="1" customWidth="1"/>
    <col min="9992" max="9992" width="16.7109375" style="441" customWidth="1"/>
    <col min="9993" max="9993" width="17.5703125" style="441" customWidth="1"/>
    <col min="9994" max="9994" width="29.140625" style="441" customWidth="1"/>
    <col min="9995" max="9995" width="22.42578125" style="441" customWidth="1"/>
    <col min="9996" max="9996" width="9.140625" style="441"/>
    <col min="9997" max="9997" width="19.28515625" style="441" customWidth="1"/>
    <col min="9998" max="9998" width="14.140625" style="441" customWidth="1"/>
    <col min="9999" max="9999" width="17.42578125" style="441" customWidth="1"/>
    <col min="10000" max="10242" width="9.140625" style="441"/>
    <col min="10243" max="10243" width="5.42578125" style="441" customWidth="1"/>
    <col min="10244" max="10244" width="14.85546875" style="441" bestFit="1" customWidth="1"/>
    <col min="10245" max="10245" width="62.140625" style="441" customWidth="1"/>
    <col min="10246" max="10246" width="11.42578125" style="441" customWidth="1"/>
    <col min="10247" max="10247" width="6" style="441" bestFit="1" customWidth="1"/>
    <col min="10248" max="10248" width="16.7109375" style="441" customWidth="1"/>
    <col min="10249" max="10249" width="17.5703125" style="441" customWidth="1"/>
    <col min="10250" max="10250" width="29.140625" style="441" customWidth="1"/>
    <col min="10251" max="10251" width="22.42578125" style="441" customWidth="1"/>
    <col min="10252" max="10252" width="9.140625" style="441"/>
    <col min="10253" max="10253" width="19.28515625" style="441" customWidth="1"/>
    <col min="10254" max="10254" width="14.140625" style="441" customWidth="1"/>
    <col min="10255" max="10255" width="17.42578125" style="441" customWidth="1"/>
    <col min="10256" max="10498" width="9.140625" style="441"/>
    <col min="10499" max="10499" width="5.42578125" style="441" customWidth="1"/>
    <col min="10500" max="10500" width="14.85546875" style="441" bestFit="1" customWidth="1"/>
    <col min="10501" max="10501" width="62.140625" style="441" customWidth="1"/>
    <col min="10502" max="10502" width="11.42578125" style="441" customWidth="1"/>
    <col min="10503" max="10503" width="6" style="441" bestFit="1" customWidth="1"/>
    <col min="10504" max="10504" width="16.7109375" style="441" customWidth="1"/>
    <col min="10505" max="10505" width="17.5703125" style="441" customWidth="1"/>
    <col min="10506" max="10506" width="29.140625" style="441" customWidth="1"/>
    <col min="10507" max="10507" width="22.42578125" style="441" customWidth="1"/>
    <col min="10508" max="10508" width="9.140625" style="441"/>
    <col min="10509" max="10509" width="19.28515625" style="441" customWidth="1"/>
    <col min="10510" max="10510" width="14.140625" style="441" customWidth="1"/>
    <col min="10511" max="10511" width="17.42578125" style="441" customWidth="1"/>
    <col min="10512" max="10754" width="9.140625" style="441"/>
    <col min="10755" max="10755" width="5.42578125" style="441" customWidth="1"/>
    <col min="10756" max="10756" width="14.85546875" style="441" bestFit="1" customWidth="1"/>
    <col min="10757" max="10757" width="62.140625" style="441" customWidth="1"/>
    <col min="10758" max="10758" width="11.42578125" style="441" customWidth="1"/>
    <col min="10759" max="10759" width="6" style="441" bestFit="1" customWidth="1"/>
    <col min="10760" max="10760" width="16.7109375" style="441" customWidth="1"/>
    <col min="10761" max="10761" width="17.5703125" style="441" customWidth="1"/>
    <col min="10762" max="10762" width="29.140625" style="441" customWidth="1"/>
    <col min="10763" max="10763" width="22.42578125" style="441" customWidth="1"/>
    <col min="10764" max="10764" width="9.140625" style="441"/>
    <col min="10765" max="10765" width="19.28515625" style="441" customWidth="1"/>
    <col min="10766" max="10766" width="14.140625" style="441" customWidth="1"/>
    <col min="10767" max="10767" width="17.42578125" style="441" customWidth="1"/>
    <col min="10768" max="11010" width="9.140625" style="441"/>
    <col min="11011" max="11011" width="5.42578125" style="441" customWidth="1"/>
    <col min="11012" max="11012" width="14.85546875" style="441" bestFit="1" customWidth="1"/>
    <col min="11013" max="11013" width="62.140625" style="441" customWidth="1"/>
    <col min="11014" max="11014" width="11.42578125" style="441" customWidth="1"/>
    <col min="11015" max="11015" width="6" style="441" bestFit="1" customWidth="1"/>
    <col min="11016" max="11016" width="16.7109375" style="441" customWidth="1"/>
    <col min="11017" max="11017" width="17.5703125" style="441" customWidth="1"/>
    <col min="11018" max="11018" width="29.140625" style="441" customWidth="1"/>
    <col min="11019" max="11019" width="22.42578125" style="441" customWidth="1"/>
    <col min="11020" max="11020" width="9.140625" style="441"/>
    <col min="11021" max="11021" width="19.28515625" style="441" customWidth="1"/>
    <col min="11022" max="11022" width="14.140625" style="441" customWidth="1"/>
    <col min="11023" max="11023" width="17.42578125" style="441" customWidth="1"/>
    <col min="11024" max="11266" width="9.140625" style="441"/>
    <col min="11267" max="11267" width="5.42578125" style="441" customWidth="1"/>
    <col min="11268" max="11268" width="14.85546875" style="441" bestFit="1" customWidth="1"/>
    <col min="11269" max="11269" width="62.140625" style="441" customWidth="1"/>
    <col min="11270" max="11270" width="11.42578125" style="441" customWidth="1"/>
    <col min="11271" max="11271" width="6" style="441" bestFit="1" customWidth="1"/>
    <col min="11272" max="11272" width="16.7109375" style="441" customWidth="1"/>
    <col min="11273" max="11273" width="17.5703125" style="441" customWidth="1"/>
    <col min="11274" max="11274" width="29.140625" style="441" customWidth="1"/>
    <col min="11275" max="11275" width="22.42578125" style="441" customWidth="1"/>
    <col min="11276" max="11276" width="9.140625" style="441"/>
    <col min="11277" max="11277" width="19.28515625" style="441" customWidth="1"/>
    <col min="11278" max="11278" width="14.140625" style="441" customWidth="1"/>
    <col min="11279" max="11279" width="17.42578125" style="441" customWidth="1"/>
    <col min="11280" max="11522" width="9.140625" style="441"/>
    <col min="11523" max="11523" width="5.42578125" style="441" customWidth="1"/>
    <col min="11524" max="11524" width="14.85546875" style="441" bestFit="1" customWidth="1"/>
    <col min="11525" max="11525" width="62.140625" style="441" customWidth="1"/>
    <col min="11526" max="11526" width="11.42578125" style="441" customWidth="1"/>
    <col min="11527" max="11527" width="6" style="441" bestFit="1" customWidth="1"/>
    <col min="11528" max="11528" width="16.7109375" style="441" customWidth="1"/>
    <col min="11529" max="11529" width="17.5703125" style="441" customWidth="1"/>
    <col min="11530" max="11530" width="29.140625" style="441" customWidth="1"/>
    <col min="11531" max="11531" width="22.42578125" style="441" customWidth="1"/>
    <col min="11532" max="11532" width="9.140625" style="441"/>
    <col min="11533" max="11533" width="19.28515625" style="441" customWidth="1"/>
    <col min="11534" max="11534" width="14.140625" style="441" customWidth="1"/>
    <col min="11535" max="11535" width="17.42578125" style="441" customWidth="1"/>
    <col min="11536" max="11778" width="9.140625" style="441"/>
    <col min="11779" max="11779" width="5.42578125" style="441" customWidth="1"/>
    <col min="11780" max="11780" width="14.85546875" style="441" bestFit="1" customWidth="1"/>
    <col min="11781" max="11781" width="62.140625" style="441" customWidth="1"/>
    <col min="11782" max="11782" width="11.42578125" style="441" customWidth="1"/>
    <col min="11783" max="11783" width="6" style="441" bestFit="1" customWidth="1"/>
    <col min="11784" max="11784" width="16.7109375" style="441" customWidth="1"/>
    <col min="11785" max="11785" width="17.5703125" style="441" customWidth="1"/>
    <col min="11786" max="11786" width="29.140625" style="441" customWidth="1"/>
    <col min="11787" max="11787" width="22.42578125" style="441" customWidth="1"/>
    <col min="11788" max="11788" width="9.140625" style="441"/>
    <col min="11789" max="11789" width="19.28515625" style="441" customWidth="1"/>
    <col min="11790" max="11790" width="14.140625" style="441" customWidth="1"/>
    <col min="11791" max="11791" width="17.42578125" style="441" customWidth="1"/>
    <col min="11792" max="12034" width="9.140625" style="441"/>
    <col min="12035" max="12035" width="5.42578125" style="441" customWidth="1"/>
    <col min="12036" max="12036" width="14.85546875" style="441" bestFit="1" customWidth="1"/>
    <col min="12037" max="12037" width="62.140625" style="441" customWidth="1"/>
    <col min="12038" max="12038" width="11.42578125" style="441" customWidth="1"/>
    <col min="12039" max="12039" width="6" style="441" bestFit="1" customWidth="1"/>
    <col min="12040" max="12040" width="16.7109375" style="441" customWidth="1"/>
    <col min="12041" max="12041" width="17.5703125" style="441" customWidth="1"/>
    <col min="12042" max="12042" width="29.140625" style="441" customWidth="1"/>
    <col min="12043" max="12043" width="22.42578125" style="441" customWidth="1"/>
    <col min="12044" max="12044" width="9.140625" style="441"/>
    <col min="12045" max="12045" width="19.28515625" style="441" customWidth="1"/>
    <col min="12046" max="12046" width="14.140625" style="441" customWidth="1"/>
    <col min="12047" max="12047" width="17.42578125" style="441" customWidth="1"/>
    <col min="12048" max="12290" width="9.140625" style="441"/>
    <col min="12291" max="12291" width="5.42578125" style="441" customWidth="1"/>
    <col min="12292" max="12292" width="14.85546875" style="441" bestFit="1" customWidth="1"/>
    <col min="12293" max="12293" width="62.140625" style="441" customWidth="1"/>
    <col min="12294" max="12294" width="11.42578125" style="441" customWidth="1"/>
    <col min="12295" max="12295" width="6" style="441" bestFit="1" customWidth="1"/>
    <col min="12296" max="12296" width="16.7109375" style="441" customWidth="1"/>
    <col min="12297" max="12297" width="17.5703125" style="441" customWidth="1"/>
    <col min="12298" max="12298" width="29.140625" style="441" customWidth="1"/>
    <col min="12299" max="12299" width="22.42578125" style="441" customWidth="1"/>
    <col min="12300" max="12300" width="9.140625" style="441"/>
    <col min="12301" max="12301" width="19.28515625" style="441" customWidth="1"/>
    <col min="12302" max="12302" width="14.140625" style="441" customWidth="1"/>
    <col min="12303" max="12303" width="17.42578125" style="441" customWidth="1"/>
    <col min="12304" max="12546" width="9.140625" style="441"/>
    <col min="12547" max="12547" width="5.42578125" style="441" customWidth="1"/>
    <col min="12548" max="12548" width="14.85546875" style="441" bestFit="1" customWidth="1"/>
    <col min="12549" max="12549" width="62.140625" style="441" customWidth="1"/>
    <col min="12550" max="12550" width="11.42578125" style="441" customWidth="1"/>
    <col min="12551" max="12551" width="6" style="441" bestFit="1" customWidth="1"/>
    <col min="12552" max="12552" width="16.7109375" style="441" customWidth="1"/>
    <col min="12553" max="12553" width="17.5703125" style="441" customWidth="1"/>
    <col min="12554" max="12554" width="29.140625" style="441" customWidth="1"/>
    <col min="12555" max="12555" width="22.42578125" style="441" customWidth="1"/>
    <col min="12556" max="12556" width="9.140625" style="441"/>
    <col min="12557" max="12557" width="19.28515625" style="441" customWidth="1"/>
    <col min="12558" max="12558" width="14.140625" style="441" customWidth="1"/>
    <col min="12559" max="12559" width="17.42578125" style="441" customWidth="1"/>
    <col min="12560" max="12802" width="9.140625" style="441"/>
    <col min="12803" max="12803" width="5.42578125" style="441" customWidth="1"/>
    <col min="12804" max="12804" width="14.85546875" style="441" bestFit="1" customWidth="1"/>
    <col min="12805" max="12805" width="62.140625" style="441" customWidth="1"/>
    <col min="12806" max="12806" width="11.42578125" style="441" customWidth="1"/>
    <col min="12807" max="12807" width="6" style="441" bestFit="1" customWidth="1"/>
    <col min="12808" max="12808" width="16.7109375" style="441" customWidth="1"/>
    <col min="12809" max="12809" width="17.5703125" style="441" customWidth="1"/>
    <col min="12810" max="12810" width="29.140625" style="441" customWidth="1"/>
    <col min="12811" max="12811" width="22.42578125" style="441" customWidth="1"/>
    <col min="12812" max="12812" width="9.140625" style="441"/>
    <col min="12813" max="12813" width="19.28515625" style="441" customWidth="1"/>
    <col min="12814" max="12814" width="14.140625" style="441" customWidth="1"/>
    <col min="12815" max="12815" width="17.42578125" style="441" customWidth="1"/>
    <col min="12816" max="13058" width="9.140625" style="441"/>
    <col min="13059" max="13059" width="5.42578125" style="441" customWidth="1"/>
    <col min="13060" max="13060" width="14.85546875" style="441" bestFit="1" customWidth="1"/>
    <col min="13061" max="13061" width="62.140625" style="441" customWidth="1"/>
    <col min="13062" max="13062" width="11.42578125" style="441" customWidth="1"/>
    <col min="13063" max="13063" width="6" style="441" bestFit="1" customWidth="1"/>
    <col min="13064" max="13064" width="16.7109375" style="441" customWidth="1"/>
    <col min="13065" max="13065" width="17.5703125" style="441" customWidth="1"/>
    <col min="13066" max="13066" width="29.140625" style="441" customWidth="1"/>
    <col min="13067" max="13067" width="22.42578125" style="441" customWidth="1"/>
    <col min="13068" max="13068" width="9.140625" style="441"/>
    <col min="13069" max="13069" width="19.28515625" style="441" customWidth="1"/>
    <col min="13070" max="13070" width="14.140625" style="441" customWidth="1"/>
    <col min="13071" max="13071" width="17.42578125" style="441" customWidth="1"/>
    <col min="13072" max="13314" width="9.140625" style="441"/>
    <col min="13315" max="13315" width="5.42578125" style="441" customWidth="1"/>
    <col min="13316" max="13316" width="14.85546875" style="441" bestFit="1" customWidth="1"/>
    <col min="13317" max="13317" width="62.140625" style="441" customWidth="1"/>
    <col min="13318" max="13318" width="11.42578125" style="441" customWidth="1"/>
    <col min="13319" max="13319" width="6" style="441" bestFit="1" customWidth="1"/>
    <col min="13320" max="13320" width="16.7109375" style="441" customWidth="1"/>
    <col min="13321" max="13321" width="17.5703125" style="441" customWidth="1"/>
    <col min="13322" max="13322" width="29.140625" style="441" customWidth="1"/>
    <col min="13323" max="13323" width="22.42578125" style="441" customWidth="1"/>
    <col min="13324" max="13324" width="9.140625" style="441"/>
    <col min="13325" max="13325" width="19.28515625" style="441" customWidth="1"/>
    <col min="13326" max="13326" width="14.140625" style="441" customWidth="1"/>
    <col min="13327" max="13327" width="17.42578125" style="441" customWidth="1"/>
    <col min="13328" max="13570" width="9.140625" style="441"/>
    <col min="13571" max="13571" width="5.42578125" style="441" customWidth="1"/>
    <col min="13572" max="13572" width="14.85546875" style="441" bestFit="1" customWidth="1"/>
    <col min="13573" max="13573" width="62.140625" style="441" customWidth="1"/>
    <col min="13574" max="13574" width="11.42578125" style="441" customWidth="1"/>
    <col min="13575" max="13575" width="6" style="441" bestFit="1" customWidth="1"/>
    <col min="13576" max="13576" width="16.7109375" style="441" customWidth="1"/>
    <col min="13577" max="13577" width="17.5703125" style="441" customWidth="1"/>
    <col min="13578" max="13578" width="29.140625" style="441" customWidth="1"/>
    <col min="13579" max="13579" width="22.42578125" style="441" customWidth="1"/>
    <col min="13580" max="13580" width="9.140625" style="441"/>
    <col min="13581" max="13581" width="19.28515625" style="441" customWidth="1"/>
    <col min="13582" max="13582" width="14.140625" style="441" customWidth="1"/>
    <col min="13583" max="13583" width="17.42578125" style="441" customWidth="1"/>
    <col min="13584" max="13826" width="9.140625" style="441"/>
    <col min="13827" max="13827" width="5.42578125" style="441" customWidth="1"/>
    <col min="13828" max="13828" width="14.85546875" style="441" bestFit="1" customWidth="1"/>
    <col min="13829" max="13829" width="62.140625" style="441" customWidth="1"/>
    <col min="13830" max="13830" width="11.42578125" style="441" customWidth="1"/>
    <col min="13831" max="13831" width="6" style="441" bestFit="1" customWidth="1"/>
    <col min="13832" max="13832" width="16.7109375" style="441" customWidth="1"/>
    <col min="13833" max="13833" width="17.5703125" style="441" customWidth="1"/>
    <col min="13834" max="13834" width="29.140625" style="441" customWidth="1"/>
    <col min="13835" max="13835" width="22.42578125" style="441" customWidth="1"/>
    <col min="13836" max="13836" width="9.140625" style="441"/>
    <col min="13837" max="13837" width="19.28515625" style="441" customWidth="1"/>
    <col min="13838" max="13838" width="14.140625" style="441" customWidth="1"/>
    <col min="13839" max="13839" width="17.42578125" style="441" customWidth="1"/>
    <col min="13840" max="14082" width="9.140625" style="441"/>
    <col min="14083" max="14083" width="5.42578125" style="441" customWidth="1"/>
    <col min="14084" max="14084" width="14.85546875" style="441" bestFit="1" customWidth="1"/>
    <col min="14085" max="14085" width="62.140625" style="441" customWidth="1"/>
    <col min="14086" max="14086" width="11.42578125" style="441" customWidth="1"/>
    <col min="14087" max="14087" width="6" style="441" bestFit="1" customWidth="1"/>
    <col min="14088" max="14088" width="16.7109375" style="441" customWidth="1"/>
    <col min="14089" max="14089" width="17.5703125" style="441" customWidth="1"/>
    <col min="14090" max="14090" width="29.140625" style="441" customWidth="1"/>
    <col min="14091" max="14091" width="22.42578125" style="441" customWidth="1"/>
    <col min="14092" max="14092" width="9.140625" style="441"/>
    <col min="14093" max="14093" width="19.28515625" style="441" customWidth="1"/>
    <col min="14094" max="14094" width="14.140625" style="441" customWidth="1"/>
    <col min="14095" max="14095" width="17.42578125" style="441" customWidth="1"/>
    <col min="14096" max="14338" width="9.140625" style="441"/>
    <col min="14339" max="14339" width="5.42578125" style="441" customWidth="1"/>
    <col min="14340" max="14340" width="14.85546875" style="441" bestFit="1" customWidth="1"/>
    <col min="14341" max="14341" width="62.140625" style="441" customWidth="1"/>
    <col min="14342" max="14342" width="11.42578125" style="441" customWidth="1"/>
    <col min="14343" max="14343" width="6" style="441" bestFit="1" customWidth="1"/>
    <col min="14344" max="14344" width="16.7109375" style="441" customWidth="1"/>
    <col min="14345" max="14345" width="17.5703125" style="441" customWidth="1"/>
    <col min="14346" max="14346" width="29.140625" style="441" customWidth="1"/>
    <col min="14347" max="14347" width="22.42578125" style="441" customWidth="1"/>
    <col min="14348" max="14348" width="9.140625" style="441"/>
    <col min="14349" max="14349" width="19.28515625" style="441" customWidth="1"/>
    <col min="14350" max="14350" width="14.140625" style="441" customWidth="1"/>
    <col min="14351" max="14351" width="17.42578125" style="441" customWidth="1"/>
    <col min="14352" max="14594" width="9.140625" style="441"/>
    <col min="14595" max="14595" width="5.42578125" style="441" customWidth="1"/>
    <col min="14596" max="14596" width="14.85546875" style="441" bestFit="1" customWidth="1"/>
    <col min="14597" max="14597" width="62.140625" style="441" customWidth="1"/>
    <col min="14598" max="14598" width="11.42578125" style="441" customWidth="1"/>
    <col min="14599" max="14599" width="6" style="441" bestFit="1" customWidth="1"/>
    <col min="14600" max="14600" width="16.7109375" style="441" customWidth="1"/>
    <col min="14601" max="14601" width="17.5703125" style="441" customWidth="1"/>
    <col min="14602" max="14602" width="29.140625" style="441" customWidth="1"/>
    <col min="14603" max="14603" width="22.42578125" style="441" customWidth="1"/>
    <col min="14604" max="14604" width="9.140625" style="441"/>
    <col min="14605" max="14605" width="19.28515625" style="441" customWidth="1"/>
    <col min="14606" max="14606" width="14.140625" style="441" customWidth="1"/>
    <col min="14607" max="14607" width="17.42578125" style="441" customWidth="1"/>
    <col min="14608" max="14850" width="9.140625" style="441"/>
    <col min="14851" max="14851" width="5.42578125" style="441" customWidth="1"/>
    <col min="14852" max="14852" width="14.85546875" style="441" bestFit="1" customWidth="1"/>
    <col min="14853" max="14853" width="62.140625" style="441" customWidth="1"/>
    <col min="14854" max="14854" width="11.42578125" style="441" customWidth="1"/>
    <col min="14855" max="14855" width="6" style="441" bestFit="1" customWidth="1"/>
    <col min="14856" max="14856" width="16.7109375" style="441" customWidth="1"/>
    <col min="14857" max="14857" width="17.5703125" style="441" customWidth="1"/>
    <col min="14858" max="14858" width="29.140625" style="441" customWidth="1"/>
    <col min="14859" max="14859" width="22.42578125" style="441" customWidth="1"/>
    <col min="14860" max="14860" width="9.140625" style="441"/>
    <col min="14861" max="14861" width="19.28515625" style="441" customWidth="1"/>
    <col min="14862" max="14862" width="14.140625" style="441" customWidth="1"/>
    <col min="14863" max="14863" width="17.42578125" style="441" customWidth="1"/>
    <col min="14864" max="15106" width="9.140625" style="441"/>
    <col min="15107" max="15107" width="5.42578125" style="441" customWidth="1"/>
    <col min="15108" max="15108" width="14.85546875" style="441" bestFit="1" customWidth="1"/>
    <col min="15109" max="15109" width="62.140625" style="441" customWidth="1"/>
    <col min="15110" max="15110" width="11.42578125" style="441" customWidth="1"/>
    <col min="15111" max="15111" width="6" style="441" bestFit="1" customWidth="1"/>
    <col min="15112" max="15112" width="16.7109375" style="441" customWidth="1"/>
    <col min="15113" max="15113" width="17.5703125" style="441" customWidth="1"/>
    <col min="15114" max="15114" width="29.140625" style="441" customWidth="1"/>
    <col min="15115" max="15115" width="22.42578125" style="441" customWidth="1"/>
    <col min="15116" max="15116" width="9.140625" style="441"/>
    <col min="15117" max="15117" width="19.28515625" style="441" customWidth="1"/>
    <col min="15118" max="15118" width="14.140625" style="441" customWidth="1"/>
    <col min="15119" max="15119" width="17.42578125" style="441" customWidth="1"/>
    <col min="15120" max="15362" width="9.140625" style="441"/>
    <col min="15363" max="15363" width="5.42578125" style="441" customWidth="1"/>
    <col min="15364" max="15364" width="14.85546875" style="441" bestFit="1" customWidth="1"/>
    <col min="15365" max="15365" width="62.140625" style="441" customWidth="1"/>
    <col min="15366" max="15366" width="11.42578125" style="441" customWidth="1"/>
    <col min="15367" max="15367" width="6" style="441" bestFit="1" customWidth="1"/>
    <col min="15368" max="15368" width="16.7109375" style="441" customWidth="1"/>
    <col min="15369" max="15369" width="17.5703125" style="441" customWidth="1"/>
    <col min="15370" max="15370" width="29.140625" style="441" customWidth="1"/>
    <col min="15371" max="15371" width="22.42578125" style="441" customWidth="1"/>
    <col min="15372" max="15372" width="9.140625" style="441"/>
    <col min="15373" max="15373" width="19.28515625" style="441" customWidth="1"/>
    <col min="15374" max="15374" width="14.140625" style="441" customWidth="1"/>
    <col min="15375" max="15375" width="17.42578125" style="441" customWidth="1"/>
    <col min="15376" max="15618" width="9.140625" style="441"/>
    <col min="15619" max="15619" width="5.42578125" style="441" customWidth="1"/>
    <col min="15620" max="15620" width="14.85546875" style="441" bestFit="1" customWidth="1"/>
    <col min="15621" max="15621" width="62.140625" style="441" customWidth="1"/>
    <col min="15622" max="15622" width="11.42578125" style="441" customWidth="1"/>
    <col min="15623" max="15623" width="6" style="441" bestFit="1" customWidth="1"/>
    <col min="15624" max="15624" width="16.7109375" style="441" customWidth="1"/>
    <col min="15625" max="15625" width="17.5703125" style="441" customWidth="1"/>
    <col min="15626" max="15626" width="29.140625" style="441" customWidth="1"/>
    <col min="15627" max="15627" width="22.42578125" style="441" customWidth="1"/>
    <col min="15628" max="15628" width="9.140625" style="441"/>
    <col min="15629" max="15629" width="19.28515625" style="441" customWidth="1"/>
    <col min="15630" max="15630" width="14.140625" style="441" customWidth="1"/>
    <col min="15631" max="15631" width="17.42578125" style="441" customWidth="1"/>
    <col min="15632" max="15874" width="9.140625" style="441"/>
    <col min="15875" max="15875" width="5.42578125" style="441" customWidth="1"/>
    <col min="15876" max="15876" width="14.85546875" style="441" bestFit="1" customWidth="1"/>
    <col min="15877" max="15877" width="62.140625" style="441" customWidth="1"/>
    <col min="15878" max="15878" width="11.42578125" style="441" customWidth="1"/>
    <col min="15879" max="15879" width="6" style="441" bestFit="1" customWidth="1"/>
    <col min="15880" max="15880" width="16.7109375" style="441" customWidth="1"/>
    <col min="15881" max="15881" width="17.5703125" style="441" customWidth="1"/>
    <col min="15882" max="15882" width="29.140625" style="441" customWidth="1"/>
    <col min="15883" max="15883" width="22.42578125" style="441" customWidth="1"/>
    <col min="15884" max="15884" width="9.140625" style="441"/>
    <col min="15885" max="15885" width="19.28515625" style="441" customWidth="1"/>
    <col min="15886" max="15886" width="14.140625" style="441" customWidth="1"/>
    <col min="15887" max="15887" width="17.42578125" style="441" customWidth="1"/>
    <col min="15888" max="16130" width="9.140625" style="441"/>
    <col min="16131" max="16131" width="5.42578125" style="441" customWidth="1"/>
    <col min="16132" max="16132" width="14.85546875" style="441" bestFit="1" customWidth="1"/>
    <col min="16133" max="16133" width="62.140625" style="441" customWidth="1"/>
    <col min="16134" max="16134" width="11.42578125" style="441" customWidth="1"/>
    <col min="16135" max="16135" width="6" style="441" bestFit="1" customWidth="1"/>
    <col min="16136" max="16136" width="16.7109375" style="441" customWidth="1"/>
    <col min="16137" max="16137" width="17.5703125" style="441" customWidth="1"/>
    <col min="16138" max="16138" width="29.140625" style="441" customWidth="1"/>
    <col min="16139" max="16139" width="22.42578125" style="441" customWidth="1"/>
    <col min="16140" max="16140" width="9.140625" style="441"/>
    <col min="16141" max="16141" width="19.28515625" style="441" customWidth="1"/>
    <col min="16142" max="16142" width="14.140625" style="441" customWidth="1"/>
    <col min="16143" max="16143" width="17.42578125" style="441" customWidth="1"/>
    <col min="16144" max="16384" width="9.140625" style="441"/>
  </cols>
  <sheetData>
    <row r="1" spans="1:11" ht="20.25" customHeight="1" thickBot="1">
      <c r="A1" s="828" t="s">
        <v>814</v>
      </c>
      <c r="B1" s="829"/>
      <c r="C1" s="829"/>
      <c r="D1" s="829"/>
      <c r="E1" s="829"/>
      <c r="F1" s="829"/>
      <c r="G1" s="829"/>
      <c r="H1" s="829"/>
      <c r="I1" s="829"/>
      <c r="J1" s="830"/>
    </row>
    <row r="2" spans="1:11" s="446" customFormat="1" ht="44.25" customHeight="1" thickBot="1">
      <c r="A2" s="442"/>
      <c r="B2" s="443"/>
      <c r="C2" s="443"/>
      <c r="D2" s="443"/>
      <c r="E2" s="443"/>
      <c r="F2" s="443"/>
      <c r="G2" s="443"/>
      <c r="H2" s="443"/>
      <c r="I2" s="443"/>
      <c r="J2" s="444" t="s">
        <v>907</v>
      </c>
      <c r="K2" s="445"/>
    </row>
    <row r="3" spans="1:11" ht="22.5" customHeight="1" thickBot="1">
      <c r="A3" s="447"/>
      <c r="B3" s="448"/>
      <c r="C3" s="448"/>
      <c r="D3" s="448"/>
      <c r="E3" s="448"/>
      <c r="F3" s="448"/>
      <c r="G3" s="448"/>
      <c r="H3" s="448"/>
      <c r="I3" s="448"/>
      <c r="J3" s="449"/>
    </row>
    <row r="4" spans="1:11" ht="51.75" thickBot="1">
      <c r="A4" s="450" t="s">
        <v>0</v>
      </c>
      <c r="B4" s="451" t="s">
        <v>5</v>
      </c>
      <c r="C4" s="451" t="s">
        <v>713</v>
      </c>
      <c r="D4" s="451" t="s">
        <v>714</v>
      </c>
      <c r="E4" s="451" t="s">
        <v>715</v>
      </c>
      <c r="F4" s="451" t="s">
        <v>716</v>
      </c>
      <c r="G4" s="452" t="s">
        <v>717</v>
      </c>
      <c r="H4" s="452" t="s">
        <v>718</v>
      </c>
      <c r="I4" s="451" t="s">
        <v>719</v>
      </c>
      <c r="J4" s="577" t="s">
        <v>751</v>
      </c>
      <c r="K4" s="453" t="s">
        <v>720</v>
      </c>
    </row>
    <row r="5" spans="1:11" ht="18" customHeight="1" thickBot="1">
      <c r="A5" s="454">
        <v>1</v>
      </c>
      <c r="B5" s="831" t="s">
        <v>721</v>
      </c>
      <c r="C5" s="832"/>
      <c r="D5" s="455"/>
      <c r="E5" s="455"/>
      <c r="F5" s="455"/>
      <c r="G5" s="456"/>
      <c r="H5" s="456"/>
      <c r="I5" s="457"/>
      <c r="J5" s="578"/>
      <c r="K5" s="459"/>
    </row>
    <row r="6" spans="1:11" ht="25.5">
      <c r="A6" s="460" t="s">
        <v>3</v>
      </c>
      <c r="B6" s="461" t="s">
        <v>722</v>
      </c>
      <c r="C6" s="462" t="s">
        <v>752</v>
      </c>
      <c r="D6" s="461" t="s">
        <v>723</v>
      </c>
      <c r="E6" s="463">
        <f>'MO - ROÇADA'!I242</f>
        <v>4</v>
      </c>
      <c r="F6" s="464">
        <v>1</v>
      </c>
      <c r="G6" s="465"/>
      <c r="H6" s="465">
        <f>SUM(H7:H10)</f>
        <v>3658.2799999999997</v>
      </c>
      <c r="I6" s="466">
        <f>TRUNC(E6*F6*H6,2)</f>
        <v>14633.12</v>
      </c>
      <c r="J6" s="467">
        <f>I6*12</f>
        <v>175597.44</v>
      </c>
      <c r="K6" s="489" t="s">
        <v>900</v>
      </c>
    </row>
    <row r="7" spans="1:11" ht="29.25" customHeight="1">
      <c r="A7" s="469"/>
      <c r="B7" s="470" t="s">
        <v>724</v>
      </c>
      <c r="C7" s="471" t="s">
        <v>725</v>
      </c>
      <c r="D7" s="470" t="s">
        <v>723</v>
      </c>
      <c r="E7" s="470">
        <v>1</v>
      </c>
      <c r="F7" s="472">
        <v>1</v>
      </c>
      <c r="G7" s="473">
        <v>1315.86</v>
      </c>
      <c r="H7" s="473">
        <f>G7</f>
        <v>1315.86</v>
      </c>
      <c r="I7" s="474"/>
      <c r="J7" s="475"/>
      <c r="K7" s="476" t="s">
        <v>726</v>
      </c>
    </row>
    <row r="8" spans="1:11" ht="29.25" customHeight="1">
      <c r="A8" s="469"/>
      <c r="B8" s="470" t="s">
        <v>724</v>
      </c>
      <c r="C8" s="471" t="s">
        <v>753</v>
      </c>
      <c r="D8" s="470" t="s">
        <v>723</v>
      </c>
      <c r="E8" s="472">
        <v>0.3</v>
      </c>
      <c r="F8" s="472">
        <v>1</v>
      </c>
      <c r="G8" s="473">
        <f>TRUNC(G7*E8,2)</f>
        <v>394.75</v>
      </c>
      <c r="H8" s="473">
        <f t="shared" ref="H8:H10" si="0">G8</f>
        <v>394.75</v>
      </c>
      <c r="I8" s="477"/>
      <c r="J8" s="478"/>
      <c r="K8" s="476" t="s">
        <v>727</v>
      </c>
    </row>
    <row r="9" spans="1:11" ht="29.25" customHeight="1">
      <c r="A9" s="469"/>
      <c r="B9" s="470" t="s">
        <v>724</v>
      </c>
      <c r="C9" s="471" t="s">
        <v>728</v>
      </c>
      <c r="D9" s="470" t="s">
        <v>723</v>
      </c>
      <c r="E9" s="470">
        <v>26</v>
      </c>
      <c r="F9" s="472">
        <v>1</v>
      </c>
      <c r="G9" s="473">
        <v>18</v>
      </c>
      <c r="H9" s="473">
        <f>TRUNC(E9*F9*G9,2)</f>
        <v>468</v>
      </c>
      <c r="I9" s="477"/>
      <c r="J9" s="478"/>
      <c r="K9" s="476" t="s">
        <v>729</v>
      </c>
    </row>
    <row r="10" spans="1:11" ht="25.5">
      <c r="A10" s="579"/>
      <c r="B10" s="580" t="s">
        <v>730</v>
      </c>
      <c r="C10" s="581" t="s">
        <v>731</v>
      </c>
      <c r="D10" s="580" t="s">
        <v>723</v>
      </c>
      <c r="E10" s="582">
        <v>0.86499999999999999</v>
      </c>
      <c r="F10" s="583">
        <v>1</v>
      </c>
      <c r="G10" s="584">
        <f>TRUNC((G7+G8)*E10,2)</f>
        <v>1479.67</v>
      </c>
      <c r="H10" s="584">
        <f t="shared" si="0"/>
        <v>1479.67</v>
      </c>
      <c r="I10" s="585"/>
      <c r="J10" s="586"/>
      <c r="K10" s="476" t="s">
        <v>732</v>
      </c>
    </row>
    <row r="11" spans="1:11" s="592" customFormat="1" ht="25.5">
      <c r="A11" s="587" t="s">
        <v>7</v>
      </c>
      <c r="B11" s="589" t="s">
        <v>754</v>
      </c>
      <c r="C11" s="588" t="s">
        <v>755</v>
      </c>
      <c r="D11" s="589" t="s">
        <v>6</v>
      </c>
      <c r="E11" s="590">
        <f>TRUNC(7.33*26.07*E6,2)</f>
        <v>764.37</v>
      </c>
      <c r="F11" s="591">
        <v>1</v>
      </c>
      <c r="G11" s="590">
        <v>4.33</v>
      </c>
      <c r="H11" s="590">
        <f>G11</f>
        <v>4.33</v>
      </c>
      <c r="I11" s="585">
        <f>TRUNC(E11*F11*H11,2)</f>
        <v>3309.72</v>
      </c>
      <c r="J11" s="586">
        <f>TRUNC(I11*12,2)</f>
        <v>39716.639999999999</v>
      </c>
      <c r="K11" s="489" t="s">
        <v>901</v>
      </c>
    </row>
    <row r="12" spans="1:11" s="592" customFormat="1" ht="25.5">
      <c r="A12" s="587" t="s">
        <v>9</v>
      </c>
      <c r="B12" s="589" t="s">
        <v>819</v>
      </c>
      <c r="C12" s="588" t="s">
        <v>818</v>
      </c>
      <c r="D12" s="589" t="s">
        <v>6</v>
      </c>
      <c r="E12" s="606">
        <f>TRUNC('CARROCERIA ROÇADA'!F6*7.33*26.07*F12,2)</f>
        <v>114.65</v>
      </c>
      <c r="F12" s="591">
        <v>0.6</v>
      </c>
      <c r="G12" s="590">
        <v>118.73</v>
      </c>
      <c r="H12" s="590">
        <v>124.3103</v>
      </c>
      <c r="I12" s="585">
        <f>TRUNC(E12*H12,2)</f>
        <v>14252.17</v>
      </c>
      <c r="J12" s="586">
        <f>TRUNC(I12*12,2)</f>
        <v>171026.04</v>
      </c>
      <c r="K12" s="607" t="s">
        <v>823</v>
      </c>
    </row>
    <row r="13" spans="1:11" s="592" customFormat="1" ht="26.25" thickBot="1">
      <c r="A13" s="587" t="s">
        <v>13</v>
      </c>
      <c r="B13" s="589" t="s">
        <v>820</v>
      </c>
      <c r="C13" s="588" t="s">
        <v>821</v>
      </c>
      <c r="D13" s="589" t="s">
        <v>6</v>
      </c>
      <c r="E13" s="606">
        <f>TRUNC('CARROCERIA ROÇADA'!F6*7.33*26.07*F13,2)</f>
        <v>76.430000000000007</v>
      </c>
      <c r="F13" s="591">
        <v>0.4</v>
      </c>
      <c r="G13" s="590">
        <v>51.27</v>
      </c>
      <c r="H13" s="590">
        <v>53.1875</v>
      </c>
      <c r="I13" s="585">
        <f>TRUNC(E13*H13,2)</f>
        <v>4065.12</v>
      </c>
      <c r="J13" s="586">
        <f>TRUNC(I13*12,2)</f>
        <v>48781.440000000002</v>
      </c>
      <c r="K13" s="607" t="s">
        <v>906</v>
      </c>
    </row>
    <row r="14" spans="1:11" ht="15.75" customHeight="1" thickBot="1">
      <c r="A14" s="825" t="s">
        <v>733</v>
      </c>
      <c r="B14" s="826"/>
      <c r="C14" s="826"/>
      <c r="D14" s="826"/>
      <c r="E14" s="826"/>
      <c r="F14" s="826"/>
      <c r="G14" s="826"/>
      <c r="H14" s="827"/>
      <c r="I14" s="480">
        <f>SUM(I6:I13)</f>
        <v>36260.130000000005</v>
      </c>
      <c r="J14" s="480">
        <f>SUM(J6:J13)</f>
        <v>435121.56</v>
      </c>
      <c r="K14" s="593"/>
    </row>
    <row r="15" spans="1:11" ht="13.5" thickBot="1">
      <c r="A15" s="454">
        <v>2</v>
      </c>
      <c r="B15" s="831" t="s">
        <v>734</v>
      </c>
      <c r="C15" s="832"/>
      <c r="D15" s="455"/>
      <c r="E15" s="455"/>
      <c r="F15" s="455"/>
      <c r="G15" s="456"/>
      <c r="H15" s="456"/>
      <c r="I15" s="457"/>
      <c r="J15" s="458"/>
      <c r="K15" s="482"/>
    </row>
    <row r="16" spans="1:11" ht="25.5">
      <c r="A16" s="483" t="s">
        <v>610</v>
      </c>
      <c r="B16" s="484" t="s">
        <v>735</v>
      </c>
      <c r="C16" s="485" t="s">
        <v>736</v>
      </c>
      <c r="D16" s="485" t="s">
        <v>8</v>
      </c>
      <c r="E16" s="486">
        <f>TRUNC((E6+'CARROCERIA ROÇADA'!F6+0.5)*2,2)</f>
        <v>11</v>
      </c>
      <c r="F16" s="472">
        <v>0.25</v>
      </c>
      <c r="G16" s="486">
        <f>TRUNC(cotacao!E5,2)</f>
        <v>88.26</v>
      </c>
      <c r="H16" s="486">
        <f t="shared" ref="H16:H27" si="1">G16</f>
        <v>88.26</v>
      </c>
      <c r="I16" s="487">
        <f>TRUNC(E16*F16*H16,2)</f>
        <v>242.71</v>
      </c>
      <c r="J16" s="488">
        <f t="shared" ref="J16:J21" si="2">TRUNC(I16*12,2)</f>
        <v>2912.52</v>
      </c>
      <c r="K16" s="468" t="s">
        <v>910</v>
      </c>
    </row>
    <row r="17" spans="1:11" ht="38.25">
      <c r="A17" s="490" t="s">
        <v>609</v>
      </c>
      <c r="B17" s="470" t="s">
        <v>735</v>
      </c>
      <c r="C17" s="471" t="s">
        <v>737</v>
      </c>
      <c r="D17" s="471" t="s">
        <v>738</v>
      </c>
      <c r="E17" s="473">
        <f>TRUNC(E16/2,2)</f>
        <v>5.5</v>
      </c>
      <c r="F17" s="472">
        <v>0.25</v>
      </c>
      <c r="G17" s="473">
        <f>TRUNC(cotacao!E8,2)</f>
        <v>48.46</v>
      </c>
      <c r="H17" s="473">
        <f t="shared" si="1"/>
        <v>48.46</v>
      </c>
      <c r="I17" s="491">
        <f>TRUNC(E17*F17*H17,2)</f>
        <v>66.63</v>
      </c>
      <c r="J17" s="492">
        <f t="shared" si="2"/>
        <v>799.56</v>
      </c>
      <c r="K17" s="489" t="s">
        <v>909</v>
      </c>
    </row>
    <row r="18" spans="1:11" ht="25.5">
      <c r="A18" s="493" t="s">
        <v>606</v>
      </c>
      <c r="B18" s="470" t="s">
        <v>735</v>
      </c>
      <c r="C18" s="471" t="s">
        <v>739</v>
      </c>
      <c r="D18" s="471" t="s">
        <v>8</v>
      </c>
      <c r="E18" s="473">
        <f>E17</f>
        <v>5.5</v>
      </c>
      <c r="F18" s="472">
        <v>0.25</v>
      </c>
      <c r="G18" s="473">
        <f>TRUNC(cotacao!E23,2)</f>
        <v>14.95</v>
      </c>
      <c r="H18" s="473">
        <f t="shared" si="1"/>
        <v>14.95</v>
      </c>
      <c r="I18" s="491">
        <f>TRUNC(E18*F18*H18,2)</f>
        <v>20.55</v>
      </c>
      <c r="J18" s="492">
        <f t="shared" si="2"/>
        <v>246.6</v>
      </c>
      <c r="K18" s="489" t="s">
        <v>908</v>
      </c>
    </row>
    <row r="19" spans="1:11" ht="25.5">
      <c r="A19" s="490" t="s">
        <v>605</v>
      </c>
      <c r="B19" s="470" t="s">
        <v>735</v>
      </c>
      <c r="C19" s="471" t="s">
        <v>740</v>
      </c>
      <c r="D19" s="471" t="s">
        <v>8</v>
      </c>
      <c r="E19" s="473">
        <f>E6</f>
        <v>4</v>
      </c>
      <c r="F19" s="479">
        <v>0.16669999999999999</v>
      </c>
      <c r="G19" s="473">
        <f>TRUNC(cotacao!E11,2)</f>
        <v>18.600000000000001</v>
      </c>
      <c r="H19" s="473">
        <f t="shared" si="1"/>
        <v>18.600000000000001</v>
      </c>
      <c r="I19" s="491">
        <f>TRUNC(E19*F19*H19,2)</f>
        <v>12.4</v>
      </c>
      <c r="J19" s="492">
        <f t="shared" si="2"/>
        <v>148.80000000000001</v>
      </c>
      <c r="K19" s="489" t="s">
        <v>911</v>
      </c>
    </row>
    <row r="20" spans="1:11" ht="39" customHeight="1">
      <c r="A20" s="490" t="s">
        <v>603</v>
      </c>
      <c r="B20" s="470" t="s">
        <v>735</v>
      </c>
      <c r="C20" s="471" t="s">
        <v>756</v>
      </c>
      <c r="D20" s="471" t="s">
        <v>738</v>
      </c>
      <c r="E20" s="473">
        <f>E19</f>
        <v>4</v>
      </c>
      <c r="F20" s="479">
        <v>0.5</v>
      </c>
      <c r="G20" s="473">
        <f>TRUNC(cotacao!E29,2)</f>
        <v>6.53</v>
      </c>
      <c r="H20" s="473">
        <f t="shared" si="1"/>
        <v>6.53</v>
      </c>
      <c r="I20" s="491">
        <f t="shared" ref="I20:I21" si="3">TRUNC(E20*F20*H20,2)</f>
        <v>13.06</v>
      </c>
      <c r="J20" s="492">
        <f t="shared" si="2"/>
        <v>156.72</v>
      </c>
      <c r="K20" s="489" t="s">
        <v>912</v>
      </c>
    </row>
    <row r="21" spans="1:11" ht="25.5">
      <c r="A21" s="493" t="s">
        <v>742</v>
      </c>
      <c r="B21" s="470" t="s">
        <v>735</v>
      </c>
      <c r="C21" s="471" t="s">
        <v>757</v>
      </c>
      <c r="D21" s="471" t="s">
        <v>8</v>
      </c>
      <c r="E21" s="473">
        <f>E6</f>
        <v>4</v>
      </c>
      <c r="F21" s="479">
        <v>0.25</v>
      </c>
      <c r="G21" s="473">
        <f>TRUNC(cotacao!E32,2)</f>
        <v>31.27</v>
      </c>
      <c r="H21" s="584">
        <f t="shared" si="1"/>
        <v>31.27</v>
      </c>
      <c r="I21" s="491">
        <f t="shared" si="3"/>
        <v>31.27</v>
      </c>
      <c r="J21" s="492">
        <f t="shared" si="2"/>
        <v>375.24</v>
      </c>
      <c r="K21" s="489" t="s">
        <v>902</v>
      </c>
    </row>
    <row r="22" spans="1:11" ht="25.5">
      <c r="A22" s="490" t="s">
        <v>712</v>
      </c>
      <c r="B22" s="470" t="s">
        <v>735</v>
      </c>
      <c r="C22" s="471" t="s">
        <v>758</v>
      </c>
      <c r="D22" s="471" t="s">
        <v>738</v>
      </c>
      <c r="E22" s="473">
        <f>E21</f>
        <v>4</v>
      </c>
      <c r="F22" s="479">
        <v>0.25</v>
      </c>
      <c r="G22" s="473">
        <f>TRUNC(cotacao!E35,2)</f>
        <v>33.01</v>
      </c>
      <c r="H22" s="473">
        <f t="shared" si="1"/>
        <v>33.01</v>
      </c>
      <c r="I22" s="491">
        <f t="shared" ref="I22:I27" si="4">TRUNC(E22*F22*G22,2)</f>
        <v>33.01</v>
      </c>
      <c r="J22" s="492">
        <f t="shared" ref="J22:J27" si="5">I22*12</f>
        <v>396.12</v>
      </c>
      <c r="K22" s="489" t="s">
        <v>903</v>
      </c>
    </row>
    <row r="23" spans="1:11" ht="25.5">
      <c r="A23" s="490" t="s">
        <v>745</v>
      </c>
      <c r="B23" s="470" t="s">
        <v>735</v>
      </c>
      <c r="C23" s="471" t="s">
        <v>759</v>
      </c>
      <c r="D23" s="471" t="s">
        <v>738</v>
      </c>
      <c r="E23" s="473">
        <f>E20</f>
        <v>4</v>
      </c>
      <c r="F23" s="479">
        <v>1</v>
      </c>
      <c r="G23" s="473">
        <f>TRUNC(cotacao!E38,2)</f>
        <v>2.94</v>
      </c>
      <c r="H23" s="473">
        <f t="shared" si="1"/>
        <v>2.94</v>
      </c>
      <c r="I23" s="491">
        <f t="shared" si="4"/>
        <v>11.76</v>
      </c>
      <c r="J23" s="492">
        <f t="shared" si="5"/>
        <v>141.12</v>
      </c>
      <c r="K23" s="489" t="s">
        <v>914</v>
      </c>
    </row>
    <row r="24" spans="1:11" ht="25.5">
      <c r="A24" s="493" t="s">
        <v>760</v>
      </c>
      <c r="B24" s="470" t="s">
        <v>735</v>
      </c>
      <c r="C24" s="471" t="s">
        <v>761</v>
      </c>
      <c r="D24" s="471" t="s">
        <v>8</v>
      </c>
      <c r="E24" s="473">
        <f>E22</f>
        <v>4</v>
      </c>
      <c r="F24" s="479">
        <v>0.5</v>
      </c>
      <c r="G24" s="473">
        <f>TRUNC(cotacao!E26,2)</f>
        <v>27.6</v>
      </c>
      <c r="H24" s="584">
        <f t="shared" si="1"/>
        <v>27.6</v>
      </c>
      <c r="I24" s="491">
        <f t="shared" si="4"/>
        <v>55.2</v>
      </c>
      <c r="J24" s="492">
        <f>TRUNC(I24*12,2)</f>
        <v>662.4</v>
      </c>
      <c r="K24" s="489" t="s">
        <v>904</v>
      </c>
    </row>
    <row r="25" spans="1:11" ht="25.5">
      <c r="A25" s="490" t="s">
        <v>762</v>
      </c>
      <c r="B25" s="470" t="s">
        <v>735</v>
      </c>
      <c r="C25" s="471" t="s">
        <v>763</v>
      </c>
      <c r="D25" s="471" t="s">
        <v>8</v>
      </c>
      <c r="E25" s="473">
        <f>E24</f>
        <v>4</v>
      </c>
      <c r="F25" s="479">
        <v>0.25</v>
      </c>
      <c r="G25" s="473">
        <f>TRUNC(cotacao!E41,2)</f>
        <v>83.52</v>
      </c>
      <c r="H25" s="473">
        <f t="shared" si="1"/>
        <v>83.52</v>
      </c>
      <c r="I25" s="491">
        <f t="shared" si="4"/>
        <v>83.52</v>
      </c>
      <c r="J25" s="492">
        <f t="shared" si="5"/>
        <v>1002.24</v>
      </c>
      <c r="K25" s="489" t="s">
        <v>905</v>
      </c>
    </row>
    <row r="26" spans="1:11" ht="25.5">
      <c r="A26" s="490" t="s">
        <v>764</v>
      </c>
      <c r="B26" s="470" t="s">
        <v>735</v>
      </c>
      <c r="C26" s="471" t="s">
        <v>765</v>
      </c>
      <c r="D26" s="471" t="s">
        <v>738</v>
      </c>
      <c r="E26" s="473">
        <f>E23</f>
        <v>4</v>
      </c>
      <c r="F26" s="479">
        <v>1</v>
      </c>
      <c r="G26" s="473">
        <f>TRUNC(cotacao!E17,2)</f>
        <v>4.45</v>
      </c>
      <c r="H26" s="473">
        <f t="shared" si="1"/>
        <v>4.45</v>
      </c>
      <c r="I26" s="491">
        <f t="shared" si="4"/>
        <v>17.8</v>
      </c>
      <c r="J26" s="492">
        <f>TRUNC(I26*12,2)</f>
        <v>213.6</v>
      </c>
      <c r="K26" s="489" t="s">
        <v>913</v>
      </c>
    </row>
    <row r="27" spans="1:11" ht="25.5">
      <c r="A27" s="493" t="s">
        <v>766</v>
      </c>
      <c r="B27" s="470" t="s">
        <v>735</v>
      </c>
      <c r="C27" s="471" t="s">
        <v>767</v>
      </c>
      <c r="D27" s="471" t="s">
        <v>8</v>
      </c>
      <c r="E27" s="473">
        <f>E25</f>
        <v>4</v>
      </c>
      <c r="F27" s="479">
        <v>0.33329999999999999</v>
      </c>
      <c r="G27" s="473">
        <f>TRUNC(cotacao!E65,2)</f>
        <v>25.41</v>
      </c>
      <c r="H27" s="584">
        <f t="shared" si="1"/>
        <v>25.41</v>
      </c>
      <c r="I27" s="491">
        <f t="shared" si="4"/>
        <v>33.869999999999997</v>
      </c>
      <c r="J27" s="492">
        <f t="shared" si="5"/>
        <v>406.43999999999994</v>
      </c>
      <c r="K27" s="489" t="s">
        <v>919</v>
      </c>
    </row>
    <row r="28" spans="1:11" ht="25.5">
      <c r="A28" s="490" t="s">
        <v>768</v>
      </c>
      <c r="B28" s="470" t="s">
        <v>735</v>
      </c>
      <c r="C28" s="471" t="s">
        <v>741</v>
      </c>
      <c r="D28" s="471" t="s">
        <v>8</v>
      </c>
      <c r="E28" s="473">
        <f>E27</f>
        <v>4</v>
      </c>
      <c r="F28" s="479">
        <v>1</v>
      </c>
      <c r="G28" s="473">
        <f>TRUNC(cotacao!E50,2)</f>
        <v>16.61</v>
      </c>
      <c r="H28" s="584">
        <f>G28</f>
        <v>16.61</v>
      </c>
      <c r="I28" s="491">
        <f t="shared" ref="I28:I29" si="6">TRUNC(E28*F28*H28,2)</f>
        <v>66.44</v>
      </c>
      <c r="J28" s="492">
        <f>TRUNC(I28*12,2)</f>
        <v>797.28</v>
      </c>
      <c r="K28" s="489" t="s">
        <v>918</v>
      </c>
    </row>
    <row r="29" spans="1:11" ht="25.5">
      <c r="A29" s="490" t="s">
        <v>769</v>
      </c>
      <c r="B29" s="470" t="s">
        <v>735</v>
      </c>
      <c r="C29" s="471" t="s">
        <v>743</v>
      </c>
      <c r="D29" s="471" t="s">
        <v>8</v>
      </c>
      <c r="E29" s="473">
        <f>E28</f>
        <v>4</v>
      </c>
      <c r="F29" s="479">
        <v>0.25</v>
      </c>
      <c r="G29" s="473">
        <f>TRUNC(cotacao!E53,2)</f>
        <v>36.24</v>
      </c>
      <c r="H29" s="473">
        <f>G29</f>
        <v>36.24</v>
      </c>
      <c r="I29" s="491">
        <f t="shared" si="6"/>
        <v>36.24</v>
      </c>
      <c r="J29" s="492">
        <f>TRUNC(I29*12,2)</f>
        <v>434.88</v>
      </c>
      <c r="K29" s="489" t="s">
        <v>917</v>
      </c>
    </row>
    <row r="30" spans="1:11" ht="25.5">
      <c r="A30" s="493" t="s">
        <v>770</v>
      </c>
      <c r="B30" s="470" t="s">
        <v>735</v>
      </c>
      <c r="C30" s="471" t="s">
        <v>744</v>
      </c>
      <c r="D30" s="471" t="s">
        <v>8</v>
      </c>
      <c r="E30" s="473">
        <f>E29</f>
        <v>4</v>
      </c>
      <c r="F30" s="479">
        <v>8.3299999999999999E-2</v>
      </c>
      <c r="G30" s="473">
        <v>250.19</v>
      </c>
      <c r="H30" s="473">
        <v>250.19</v>
      </c>
      <c r="I30" s="474">
        <f>TRUNC(E30*F30*H30,2)</f>
        <v>83.36</v>
      </c>
      <c r="J30" s="475">
        <f>TRUNC(I30*12,2)</f>
        <v>1000.32</v>
      </c>
      <c r="K30" s="489" t="s">
        <v>915</v>
      </c>
    </row>
    <row r="31" spans="1:11" ht="26.25" thickBot="1">
      <c r="A31" s="490" t="s">
        <v>771</v>
      </c>
      <c r="B31" s="470" t="s">
        <v>735</v>
      </c>
      <c r="C31" s="471" t="s">
        <v>746</v>
      </c>
      <c r="D31" s="471" t="s">
        <v>747</v>
      </c>
      <c r="E31" s="473">
        <f>TRUNC(E30*10*26/100,2)</f>
        <v>10.4</v>
      </c>
      <c r="F31" s="479">
        <v>1</v>
      </c>
      <c r="G31" s="473">
        <f>TRUNC(cotacao!E62,2)</f>
        <v>57.08</v>
      </c>
      <c r="H31" s="473">
        <f>G31</f>
        <v>57.08</v>
      </c>
      <c r="I31" s="474">
        <f>TRUNC(E31*F31*H31,2)</f>
        <v>593.63</v>
      </c>
      <c r="J31" s="475">
        <f>TRUNC(I31*12,2)</f>
        <v>7123.56</v>
      </c>
      <c r="K31" s="594" t="s">
        <v>916</v>
      </c>
    </row>
    <row r="32" spans="1:11" ht="13.5" thickBot="1">
      <c r="A32" s="825" t="s">
        <v>748</v>
      </c>
      <c r="B32" s="826"/>
      <c r="C32" s="826"/>
      <c r="D32" s="826"/>
      <c r="E32" s="826"/>
      <c r="F32" s="826"/>
      <c r="G32" s="826"/>
      <c r="H32" s="827"/>
      <c r="I32" s="480">
        <f>SUM(I16:I31)</f>
        <v>1401.45</v>
      </c>
      <c r="J32" s="481">
        <f>SUM(J16:J31)</f>
        <v>16817.399999999998</v>
      </c>
      <c r="K32" s="494"/>
    </row>
    <row r="33" spans="1:15" ht="13.5" thickBot="1">
      <c r="A33" s="825" t="s">
        <v>749</v>
      </c>
      <c r="B33" s="826"/>
      <c r="C33" s="826"/>
      <c r="D33" s="826"/>
      <c r="E33" s="826"/>
      <c r="F33" s="826"/>
      <c r="G33" s="826"/>
      <c r="H33" s="827"/>
      <c r="I33" s="495">
        <f>I14+I32</f>
        <v>37661.58</v>
      </c>
      <c r="J33" s="496">
        <f>J14+J32</f>
        <v>451938.96</v>
      </c>
      <c r="K33" s="497"/>
    </row>
    <row r="34" spans="1:15" ht="15" customHeight="1" thickBot="1">
      <c r="A34" s="815" t="s">
        <v>559</v>
      </c>
      <c r="B34" s="816"/>
      <c r="C34" s="816"/>
      <c r="D34" s="816"/>
      <c r="E34" s="816"/>
      <c r="F34" s="816"/>
      <c r="G34" s="816"/>
      <c r="H34" s="498">
        <v>0.2339</v>
      </c>
      <c r="I34" s="487">
        <f>TRUNC(I33*H34,2)</f>
        <v>8809.0400000000009</v>
      </c>
      <c r="J34" s="488">
        <f>TRUNC(J33*H34-0.07,2)</f>
        <v>105708.45</v>
      </c>
      <c r="K34" s="678" t="s">
        <v>878</v>
      </c>
    </row>
    <row r="35" spans="1:15" ht="13.5" customHeight="1" thickBot="1">
      <c r="A35" s="817" t="s">
        <v>750</v>
      </c>
      <c r="B35" s="818"/>
      <c r="C35" s="818"/>
      <c r="D35" s="818"/>
      <c r="E35" s="818"/>
      <c r="F35" s="818"/>
      <c r="G35" s="818"/>
      <c r="H35" s="819"/>
      <c r="I35" s="499">
        <f>I33+I34</f>
        <v>46470.62</v>
      </c>
      <c r="J35" s="500">
        <f>J33+J34</f>
        <v>557647.41</v>
      </c>
      <c r="K35" s="482"/>
      <c r="M35" s="595"/>
      <c r="N35" s="501"/>
      <c r="O35" s="502"/>
    </row>
    <row r="36" spans="1:15" ht="32.25" customHeight="1" thickBot="1">
      <c r="A36" s="503" t="s">
        <v>722</v>
      </c>
      <c r="B36" s="820" t="s">
        <v>772</v>
      </c>
      <c r="C36" s="821"/>
      <c r="D36" s="504" t="s">
        <v>773</v>
      </c>
      <c r="E36" s="505">
        <f>'MO - ROÇADA'!I248</f>
        <v>76232</v>
      </c>
      <c r="F36" s="822">
        <v>1</v>
      </c>
      <c r="G36" s="823"/>
      <c r="H36" s="506">
        <f>TRUNC(I35/E36,2)</f>
        <v>0.6</v>
      </c>
      <c r="I36" s="507">
        <f>I35</f>
        <v>46470.62</v>
      </c>
      <c r="J36" s="508">
        <f>J35</f>
        <v>557647.41</v>
      </c>
      <c r="K36" s="596"/>
      <c r="M36" s="597"/>
      <c r="N36" s="509"/>
    </row>
    <row r="37" spans="1:15">
      <c r="A37" s="510"/>
      <c r="B37" s="510"/>
      <c r="C37" s="511"/>
      <c r="D37" s="511"/>
      <c r="E37" s="511"/>
      <c r="F37" s="511"/>
      <c r="G37" s="512"/>
      <c r="H37" s="512"/>
      <c r="I37" s="513"/>
      <c r="J37" s="514"/>
    </row>
    <row r="38" spans="1:15" s="446" customFormat="1">
      <c r="A38" s="824" t="s">
        <v>879</v>
      </c>
      <c r="B38" s="824"/>
      <c r="C38" s="824"/>
      <c r="D38" s="824"/>
      <c r="E38" s="824"/>
      <c r="F38" s="824"/>
      <c r="G38" s="824"/>
      <c r="H38" s="824"/>
      <c r="I38" s="824"/>
      <c r="J38" s="824"/>
      <c r="K38" s="445"/>
    </row>
    <row r="39" spans="1:15">
      <c r="A39" s="510"/>
      <c r="B39" s="510"/>
      <c r="C39" s="511"/>
      <c r="D39" s="511"/>
      <c r="E39" s="511"/>
      <c r="F39" s="511"/>
      <c r="G39" s="512"/>
      <c r="H39" s="512"/>
      <c r="I39" s="513"/>
      <c r="J39" s="514"/>
    </row>
    <row r="40" spans="1:15">
      <c r="A40" s="510"/>
      <c r="B40" s="510"/>
      <c r="C40" s="511"/>
      <c r="D40" s="511"/>
      <c r="E40" s="511"/>
      <c r="F40" s="511"/>
      <c r="G40" s="512"/>
      <c r="H40" s="512"/>
      <c r="I40" s="513"/>
      <c r="J40" s="514"/>
    </row>
    <row r="41" spans="1:15">
      <c r="A41" s="510"/>
      <c r="B41" s="510"/>
      <c r="C41" s="511"/>
      <c r="D41" s="511"/>
      <c r="E41" s="511"/>
      <c r="F41" s="511"/>
      <c r="G41" s="512"/>
      <c r="H41" s="679">
        <f>TRUNC(I35/E36,11)</f>
        <v>0.60959465841000005</v>
      </c>
      <c r="I41" s="513">
        <f>TRUNC(E36*H41,2)</f>
        <v>46470.61</v>
      </c>
      <c r="J41" s="514"/>
    </row>
    <row r="42" spans="1:15">
      <c r="A42" s="510"/>
      <c r="B42" s="510"/>
      <c r="C42" s="511"/>
      <c r="D42" s="511"/>
      <c r="E42" s="511"/>
      <c r="F42" s="511"/>
      <c r="G42" s="512"/>
      <c r="H42" s="512"/>
      <c r="I42" s="513"/>
      <c r="J42" s="514"/>
    </row>
    <row r="43" spans="1:15">
      <c r="A43" s="515"/>
      <c r="B43" s="515"/>
      <c r="C43" s="511"/>
      <c r="D43" s="511"/>
      <c r="E43" s="511"/>
      <c r="F43" s="511"/>
      <c r="G43" s="512"/>
      <c r="H43" s="512"/>
      <c r="I43" s="513"/>
      <c r="J43" s="514"/>
    </row>
    <row r="44" spans="1:15" s="440" customFormat="1">
      <c r="A44" s="515"/>
      <c r="B44" s="515"/>
      <c r="C44" s="511"/>
      <c r="D44" s="511"/>
      <c r="E44" s="511"/>
      <c r="F44" s="511"/>
      <c r="G44" s="512"/>
      <c r="H44" s="512"/>
      <c r="I44" s="513"/>
      <c r="J44" s="514"/>
      <c r="L44" s="441"/>
      <c r="M44" s="441"/>
      <c r="N44" s="441"/>
      <c r="O44" s="441"/>
    </row>
    <row r="45" spans="1:15" s="440" customFormat="1">
      <c r="A45" s="515"/>
      <c r="B45" s="515"/>
      <c r="C45" s="511"/>
      <c r="D45" s="511"/>
      <c r="E45" s="511"/>
      <c r="F45" s="511"/>
      <c r="G45" s="512"/>
      <c r="H45" s="512"/>
      <c r="I45" s="513"/>
      <c r="J45" s="514"/>
      <c r="L45" s="441"/>
      <c r="M45" s="441"/>
      <c r="N45" s="441"/>
      <c r="O45" s="441"/>
    </row>
    <row r="46" spans="1:15" s="440" customFormat="1">
      <c r="A46" s="515"/>
      <c r="B46" s="515"/>
      <c r="C46" s="511"/>
      <c r="D46" s="511"/>
      <c r="E46" s="511"/>
      <c r="F46" s="511"/>
      <c r="G46" s="512"/>
      <c r="H46" s="512"/>
      <c r="I46" s="513"/>
      <c r="J46" s="514"/>
      <c r="L46" s="441"/>
      <c r="M46" s="441"/>
      <c r="N46" s="441"/>
      <c r="O46" s="441"/>
    </row>
    <row r="47" spans="1:15" s="440" customFormat="1">
      <c r="A47" s="515"/>
      <c r="B47" s="515"/>
      <c r="C47" s="511"/>
      <c r="D47" s="511"/>
      <c r="E47" s="511"/>
      <c r="F47" s="511"/>
      <c r="G47" s="512"/>
      <c r="H47" s="512"/>
      <c r="I47" s="513"/>
      <c r="J47" s="514"/>
      <c r="L47" s="441"/>
      <c r="M47" s="441"/>
      <c r="N47" s="441"/>
      <c r="O47" s="441"/>
    </row>
    <row r="48" spans="1:15" s="440" customFormat="1">
      <c r="A48" s="516"/>
      <c r="B48" s="516"/>
      <c r="C48" s="517"/>
      <c r="D48" s="517"/>
      <c r="E48" s="517"/>
      <c r="F48" s="517"/>
      <c r="G48" s="518"/>
      <c r="H48" s="518"/>
      <c r="I48" s="513"/>
      <c r="J48" s="519"/>
      <c r="L48" s="441"/>
      <c r="M48" s="441"/>
      <c r="N48" s="441"/>
      <c r="O48" s="441"/>
    </row>
    <row r="49" spans="1:15" s="440" customFormat="1">
      <c r="A49" s="515"/>
      <c r="B49" s="515"/>
      <c r="C49" s="511"/>
      <c r="D49" s="511"/>
      <c r="E49" s="511"/>
      <c r="F49" s="511"/>
      <c r="G49" s="512"/>
      <c r="H49" s="512"/>
      <c r="I49" s="513"/>
      <c r="J49" s="514"/>
      <c r="L49" s="441"/>
      <c r="M49" s="441"/>
      <c r="N49" s="441"/>
      <c r="O49" s="441"/>
    </row>
    <row r="50" spans="1:15" s="440" customFormat="1">
      <c r="A50" s="515"/>
      <c r="B50" s="515"/>
      <c r="C50" s="511"/>
      <c r="D50" s="511"/>
      <c r="E50" s="511"/>
      <c r="F50" s="511"/>
      <c r="G50" s="512"/>
      <c r="H50" s="512"/>
      <c r="I50" s="513"/>
      <c r="J50" s="514"/>
      <c r="L50" s="441"/>
      <c r="M50" s="441"/>
      <c r="N50" s="441"/>
      <c r="O50" s="441"/>
    </row>
    <row r="51" spans="1:15" s="440" customFormat="1">
      <c r="A51" s="515"/>
      <c r="B51" s="515"/>
      <c r="C51" s="511"/>
      <c r="D51" s="511"/>
      <c r="E51" s="511"/>
      <c r="F51" s="511"/>
      <c r="G51" s="512"/>
      <c r="H51" s="512"/>
      <c r="I51" s="513"/>
      <c r="J51" s="514"/>
      <c r="L51" s="441"/>
      <c r="M51" s="441"/>
      <c r="N51" s="441"/>
      <c r="O51" s="441"/>
    </row>
    <row r="52" spans="1:15" s="440" customFormat="1">
      <c r="A52" s="515"/>
      <c r="B52" s="515"/>
      <c r="C52" s="511"/>
      <c r="D52" s="511"/>
      <c r="E52" s="511"/>
      <c r="F52" s="511"/>
      <c r="G52" s="512"/>
      <c r="H52" s="512"/>
      <c r="I52" s="513"/>
      <c r="J52" s="514"/>
      <c r="L52" s="441"/>
      <c r="M52" s="441"/>
      <c r="N52" s="441"/>
      <c r="O52" s="441"/>
    </row>
    <row r="53" spans="1:15" s="440" customFormat="1">
      <c r="A53" s="516"/>
      <c r="B53" s="516"/>
      <c r="C53" s="517"/>
      <c r="D53" s="517"/>
      <c r="E53" s="517"/>
      <c r="F53" s="517"/>
      <c r="G53" s="518"/>
      <c r="H53" s="518"/>
      <c r="I53" s="513"/>
      <c r="J53" s="519"/>
      <c r="L53" s="441"/>
      <c r="M53" s="441"/>
      <c r="N53" s="441"/>
      <c r="O53" s="441"/>
    </row>
    <row r="54" spans="1:15" s="440" customFormat="1">
      <c r="A54" s="515"/>
      <c r="B54" s="515"/>
      <c r="C54" s="511"/>
      <c r="D54" s="511"/>
      <c r="E54" s="511"/>
      <c r="F54" s="511"/>
      <c r="G54" s="512"/>
      <c r="H54" s="512"/>
      <c r="I54" s="513"/>
      <c r="J54" s="514"/>
      <c r="L54" s="441"/>
      <c r="M54" s="441"/>
      <c r="N54" s="441"/>
      <c r="O54" s="441"/>
    </row>
    <row r="55" spans="1:15" s="440" customFormat="1">
      <c r="A55" s="515"/>
      <c r="B55" s="515"/>
      <c r="C55" s="511"/>
      <c r="D55" s="511"/>
      <c r="E55" s="511"/>
      <c r="F55" s="511"/>
      <c r="G55" s="512"/>
      <c r="H55" s="512"/>
      <c r="I55" s="513"/>
      <c r="J55" s="514"/>
      <c r="L55" s="441"/>
      <c r="M55" s="441"/>
      <c r="N55" s="441"/>
      <c r="O55" s="441"/>
    </row>
    <row r="56" spans="1:15" s="440" customFormat="1">
      <c r="A56" s="515"/>
      <c r="B56" s="515"/>
      <c r="C56" s="511"/>
      <c r="D56" s="511"/>
      <c r="E56" s="511"/>
      <c r="F56" s="511"/>
      <c r="G56" s="512"/>
      <c r="H56" s="512"/>
      <c r="I56" s="513"/>
      <c r="J56" s="514"/>
      <c r="L56" s="441"/>
      <c r="M56" s="441"/>
      <c r="N56" s="441"/>
      <c r="O56" s="441"/>
    </row>
    <row r="57" spans="1:15" s="440" customFormat="1">
      <c r="A57" s="515"/>
      <c r="B57" s="515"/>
      <c r="C57" s="511"/>
      <c r="D57" s="511"/>
      <c r="E57" s="511"/>
      <c r="F57" s="511"/>
      <c r="G57" s="512"/>
      <c r="H57" s="512"/>
      <c r="I57" s="513"/>
      <c r="J57" s="514"/>
      <c r="L57" s="441"/>
      <c r="M57" s="441"/>
      <c r="N57" s="441"/>
      <c r="O57" s="441"/>
    </row>
    <row r="58" spans="1:15" s="440" customFormat="1">
      <c r="A58" s="510"/>
      <c r="B58" s="510"/>
      <c r="C58" s="511"/>
      <c r="D58" s="511"/>
      <c r="E58" s="511"/>
      <c r="F58" s="511"/>
      <c r="G58" s="512"/>
      <c r="H58" s="512"/>
      <c r="I58" s="513"/>
      <c r="J58" s="514"/>
      <c r="L58" s="441"/>
      <c r="M58" s="441"/>
      <c r="N58" s="441"/>
      <c r="O58" s="441"/>
    </row>
    <row r="59" spans="1:15" s="440" customFormat="1">
      <c r="A59" s="510"/>
      <c r="B59" s="510"/>
      <c r="C59" s="511"/>
      <c r="D59" s="511"/>
      <c r="E59" s="511"/>
      <c r="F59" s="511"/>
      <c r="G59" s="512"/>
      <c r="H59" s="512"/>
      <c r="I59" s="513"/>
      <c r="J59" s="514"/>
      <c r="L59" s="441"/>
      <c r="M59" s="441"/>
      <c r="N59" s="441"/>
      <c r="O59" s="441"/>
    </row>
    <row r="60" spans="1:15" s="440" customFormat="1">
      <c r="A60" s="520"/>
      <c r="B60" s="520"/>
      <c r="C60" s="517"/>
      <c r="D60" s="517"/>
      <c r="E60" s="517"/>
      <c r="F60" s="517"/>
      <c r="G60" s="518"/>
      <c r="H60" s="518"/>
      <c r="I60" s="513"/>
      <c r="J60" s="519"/>
      <c r="L60" s="441"/>
      <c r="M60" s="441"/>
      <c r="N60" s="441"/>
      <c r="O60" s="441"/>
    </row>
    <row r="61" spans="1:15" s="440" customFormat="1">
      <c r="A61" s="510"/>
      <c r="B61" s="510"/>
      <c r="C61" s="511"/>
      <c r="D61" s="511"/>
      <c r="E61" s="511"/>
      <c r="F61" s="511"/>
      <c r="G61" s="512"/>
      <c r="H61" s="512"/>
      <c r="I61" s="513"/>
      <c r="J61" s="514"/>
      <c r="L61" s="441"/>
      <c r="M61" s="441"/>
      <c r="N61" s="441"/>
      <c r="O61" s="441"/>
    </row>
    <row r="62" spans="1:15" s="440" customFormat="1">
      <c r="A62" s="510"/>
      <c r="B62" s="510"/>
      <c r="C62" s="511"/>
      <c r="D62" s="511"/>
      <c r="E62" s="511"/>
      <c r="F62" s="511"/>
      <c r="G62" s="512"/>
      <c r="H62" s="512"/>
      <c r="I62" s="513"/>
      <c r="J62" s="514"/>
      <c r="L62" s="441"/>
      <c r="M62" s="441"/>
      <c r="N62" s="441"/>
      <c r="O62" s="441"/>
    </row>
    <row r="63" spans="1:15" s="440" customFormat="1">
      <c r="A63" s="510"/>
      <c r="B63" s="510"/>
      <c r="C63" s="511"/>
      <c r="D63" s="511"/>
      <c r="E63" s="511"/>
      <c r="F63" s="511"/>
      <c r="G63" s="512"/>
      <c r="H63" s="512"/>
      <c r="I63" s="513"/>
      <c r="J63" s="514"/>
      <c r="L63" s="441"/>
      <c r="M63" s="441"/>
      <c r="N63" s="441"/>
      <c r="O63" s="441"/>
    </row>
    <row r="64" spans="1:15" s="440" customFormat="1">
      <c r="A64" s="510"/>
      <c r="B64" s="510"/>
      <c r="C64" s="511"/>
      <c r="D64" s="511"/>
      <c r="E64" s="511"/>
      <c r="F64" s="511"/>
      <c r="G64" s="512"/>
      <c r="H64" s="512"/>
      <c r="I64" s="513"/>
      <c r="J64" s="514"/>
      <c r="L64" s="441"/>
      <c r="M64" s="441"/>
      <c r="N64" s="441"/>
      <c r="O64" s="441"/>
    </row>
    <row r="65" spans="1:15" s="440" customFormat="1">
      <c r="A65" s="510"/>
      <c r="B65" s="510"/>
      <c r="C65" s="511"/>
      <c r="D65" s="511"/>
      <c r="E65" s="511"/>
      <c r="F65" s="511"/>
      <c r="G65" s="512"/>
      <c r="H65" s="512"/>
      <c r="I65" s="513"/>
      <c r="J65" s="514"/>
      <c r="L65" s="441"/>
      <c r="M65" s="441"/>
      <c r="N65" s="441"/>
      <c r="O65" s="441"/>
    </row>
    <row r="66" spans="1:15" s="440" customFormat="1">
      <c r="A66" s="510"/>
      <c r="B66" s="510"/>
      <c r="C66" s="511"/>
      <c r="D66" s="511"/>
      <c r="E66" s="511"/>
      <c r="F66" s="511"/>
      <c r="G66" s="512"/>
      <c r="H66" s="512"/>
      <c r="I66" s="513"/>
      <c r="J66" s="514"/>
      <c r="L66" s="441"/>
      <c r="M66" s="441"/>
      <c r="N66" s="441"/>
      <c r="O66" s="441"/>
    </row>
    <row r="67" spans="1:15" s="440" customFormat="1">
      <c r="A67" s="510"/>
      <c r="B67" s="510"/>
      <c r="C67" s="511"/>
      <c r="D67" s="511"/>
      <c r="E67" s="511"/>
      <c r="F67" s="511"/>
      <c r="G67" s="512"/>
      <c r="H67" s="512"/>
      <c r="I67" s="513"/>
      <c r="J67" s="514"/>
      <c r="L67" s="441"/>
      <c r="M67" s="441"/>
      <c r="N67" s="441"/>
      <c r="O67" s="441"/>
    </row>
    <row r="68" spans="1:15" s="440" customFormat="1">
      <c r="A68" s="510"/>
      <c r="B68" s="510"/>
      <c r="C68" s="511"/>
      <c r="D68" s="511"/>
      <c r="E68" s="511"/>
      <c r="F68" s="511"/>
      <c r="G68" s="512"/>
      <c r="H68" s="512"/>
      <c r="I68" s="513"/>
      <c r="J68" s="514"/>
      <c r="L68" s="441"/>
      <c r="M68" s="441"/>
      <c r="N68" s="441"/>
      <c r="O68" s="441"/>
    </row>
    <row r="69" spans="1:15" s="440" customFormat="1">
      <c r="A69" s="510"/>
      <c r="B69" s="510"/>
      <c r="C69" s="511"/>
      <c r="D69" s="511"/>
      <c r="E69" s="511"/>
      <c r="F69" s="511"/>
      <c r="G69" s="512"/>
      <c r="H69" s="512"/>
      <c r="I69" s="513"/>
      <c r="J69" s="514"/>
      <c r="L69" s="441"/>
      <c r="M69" s="441"/>
      <c r="N69" s="441"/>
      <c r="O69" s="441"/>
    </row>
    <row r="70" spans="1:15" s="440" customFormat="1">
      <c r="A70" s="510"/>
      <c r="B70" s="510"/>
      <c r="C70" s="511"/>
      <c r="D70" s="511"/>
      <c r="E70" s="511"/>
      <c r="F70" s="511"/>
      <c r="G70" s="512"/>
      <c r="H70" s="512"/>
      <c r="I70" s="513"/>
      <c r="J70" s="514"/>
      <c r="L70" s="441"/>
      <c r="M70" s="441"/>
      <c r="N70" s="441"/>
      <c r="O70" s="441"/>
    </row>
    <row r="71" spans="1:15" s="440" customFormat="1">
      <c r="A71" s="520"/>
      <c r="B71" s="520"/>
      <c r="C71" s="517"/>
      <c r="D71" s="517"/>
      <c r="E71" s="517"/>
      <c r="F71" s="517"/>
      <c r="G71" s="518"/>
      <c r="H71" s="518"/>
      <c r="I71" s="513"/>
      <c r="J71" s="519"/>
      <c r="L71" s="441"/>
      <c r="M71" s="441"/>
      <c r="N71" s="441"/>
      <c r="O71" s="441"/>
    </row>
    <row r="72" spans="1:15" s="440" customFormat="1">
      <c r="A72" s="510"/>
      <c r="B72" s="510"/>
      <c r="C72" s="511"/>
      <c r="D72" s="511"/>
      <c r="E72" s="511"/>
      <c r="F72" s="511"/>
      <c r="G72" s="512"/>
      <c r="H72" s="512"/>
      <c r="I72" s="513"/>
      <c r="J72" s="514"/>
      <c r="L72" s="441"/>
      <c r="M72" s="441"/>
      <c r="N72" s="441"/>
      <c r="O72" s="441"/>
    </row>
    <row r="73" spans="1:15" s="440" customFormat="1">
      <c r="A73" s="510"/>
      <c r="B73" s="510"/>
      <c r="C73" s="511"/>
      <c r="D73" s="511"/>
      <c r="E73" s="511"/>
      <c r="F73" s="511"/>
      <c r="G73" s="512"/>
      <c r="H73" s="512"/>
      <c r="I73" s="513"/>
      <c r="J73" s="514"/>
      <c r="L73" s="441"/>
      <c r="M73" s="441"/>
      <c r="N73" s="441"/>
      <c r="O73" s="441"/>
    </row>
    <row r="74" spans="1:15" s="440" customFormat="1">
      <c r="A74" s="521"/>
      <c r="B74" s="521"/>
      <c r="C74" s="522"/>
      <c r="D74" s="522"/>
      <c r="E74" s="522"/>
      <c r="F74" s="522"/>
      <c r="G74" s="512"/>
      <c r="H74" s="512"/>
      <c r="I74" s="513"/>
      <c r="J74" s="514"/>
      <c r="L74" s="441"/>
      <c r="M74" s="441"/>
      <c r="N74" s="441"/>
      <c r="O74" s="441"/>
    </row>
    <row r="75" spans="1:15" s="440" customFormat="1">
      <c r="A75" s="523"/>
      <c r="B75" s="523"/>
      <c r="C75" s="524"/>
      <c r="D75" s="524"/>
      <c r="E75" s="524"/>
      <c r="F75" s="524"/>
      <c r="G75" s="512"/>
      <c r="H75" s="512"/>
      <c r="I75" s="513"/>
      <c r="J75" s="513"/>
      <c r="L75" s="441"/>
      <c r="M75" s="441"/>
      <c r="N75" s="441"/>
      <c r="O75" s="441"/>
    </row>
    <row r="76" spans="1:15" s="440" customFormat="1">
      <c r="A76" s="525"/>
      <c r="B76" s="525"/>
      <c r="C76" s="522"/>
      <c r="D76" s="522"/>
      <c r="E76" s="522"/>
      <c r="F76" s="522"/>
      <c r="G76" s="512"/>
      <c r="H76" s="512"/>
      <c r="I76" s="513"/>
      <c r="J76" s="513"/>
      <c r="L76" s="441"/>
      <c r="M76" s="441"/>
      <c r="N76" s="441"/>
      <c r="O76" s="441"/>
    </row>
    <row r="77" spans="1:15" s="440" customFormat="1">
      <c r="A77" s="525"/>
      <c r="B77" s="525"/>
      <c r="C77" s="526"/>
      <c r="D77" s="526"/>
      <c r="E77" s="526"/>
      <c r="F77" s="526"/>
      <c r="G77" s="512"/>
      <c r="H77" s="512"/>
      <c r="I77" s="513"/>
      <c r="J77" s="513"/>
      <c r="L77" s="441"/>
      <c r="M77" s="441"/>
      <c r="N77" s="441"/>
      <c r="O77" s="441"/>
    </row>
  </sheetData>
  <mergeCells count="11">
    <mergeCell ref="A33:H33"/>
    <mergeCell ref="A1:J1"/>
    <mergeCell ref="B5:C5"/>
    <mergeCell ref="A14:H14"/>
    <mergeCell ref="B15:C15"/>
    <mergeCell ref="A32:H32"/>
    <mergeCell ref="A34:G34"/>
    <mergeCell ref="A35:H35"/>
    <mergeCell ref="B36:C36"/>
    <mergeCell ref="F36:G36"/>
    <mergeCell ref="A38:J38"/>
  </mergeCells>
  <phoneticPr fontId="56" type="noConversion"/>
  <pageMargins left="0.51181102362204722" right="0.51181102362204722" top="1.5487500000000001" bottom="0.78740157480314965" header="0.31496062992125984" footer="0.31496062992125984"/>
  <pageSetup paperSize="9" scale="63" fitToWidth="0" fitToHeight="0" orientation="landscape" r:id="rId1"/>
  <headerFooter>
    <oddHeader>&amp;L&amp;G&amp;C&amp;"Arial,Normal"&amp;12
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E101"/>
  <sheetViews>
    <sheetView view="pageBreakPreview" topLeftCell="A73" zoomScaleNormal="100" zoomScaleSheetLayoutView="100" workbookViewId="0">
      <selection activeCell="L75" sqref="L75"/>
    </sheetView>
  </sheetViews>
  <sheetFormatPr defaultRowHeight="12"/>
  <cols>
    <col min="1" max="1" width="4.42578125" style="154" customWidth="1"/>
    <col min="2" max="2" width="17.5703125" style="154" bestFit="1" customWidth="1"/>
    <col min="3" max="3" width="12.5703125" style="155" bestFit="1" customWidth="1"/>
    <col min="4" max="4" width="34" style="154" bestFit="1" customWidth="1"/>
    <col min="5" max="5" width="12.5703125" style="156" bestFit="1" customWidth="1"/>
    <col min="6" max="16384" width="9.140625" style="154"/>
  </cols>
  <sheetData>
    <row r="1" spans="1:5" s="150" customFormat="1" ht="33" customHeight="1">
      <c r="A1" s="149"/>
      <c r="C1" s="151"/>
      <c r="E1" s="152"/>
    </row>
    <row r="3" spans="1:5">
      <c r="A3" s="153"/>
    </row>
    <row r="4" spans="1:5" s="158" customFormat="1">
      <c r="A4" s="157" t="s">
        <v>449</v>
      </c>
      <c r="B4" s="158" t="s">
        <v>450</v>
      </c>
      <c r="C4" s="159"/>
      <c r="E4" s="160"/>
    </row>
    <row r="5" spans="1:5">
      <c r="A5" s="164"/>
      <c r="B5" s="165" t="s">
        <v>399</v>
      </c>
      <c r="C5" s="166">
        <v>89.9</v>
      </c>
      <c r="D5" s="167" t="s">
        <v>451</v>
      </c>
      <c r="E5" s="833">
        <f>AVERAGE(C5:C7)</f>
        <v>88.266666666666666</v>
      </c>
    </row>
    <row r="6" spans="1:5">
      <c r="A6" s="168"/>
      <c r="B6" s="169" t="s">
        <v>399</v>
      </c>
      <c r="C6" s="170">
        <v>85</v>
      </c>
      <c r="D6" s="171" t="s">
        <v>452</v>
      </c>
      <c r="E6" s="834"/>
    </row>
    <row r="7" spans="1:5">
      <c r="A7" s="172"/>
      <c r="B7" s="173" t="s">
        <v>399</v>
      </c>
      <c r="C7" s="174">
        <v>89.9</v>
      </c>
      <c r="D7" s="175" t="s">
        <v>453</v>
      </c>
      <c r="E7" s="835"/>
    </row>
    <row r="8" spans="1:5" ht="15">
      <c r="A8" s="164"/>
      <c r="B8" s="165" t="s">
        <v>454</v>
      </c>
      <c r="C8" s="166">
        <v>44.7</v>
      </c>
      <c r="D8" s="176" t="s">
        <v>455</v>
      </c>
      <c r="E8" s="833">
        <f>AVERAGE(C8:C10)</f>
        <v>48.46</v>
      </c>
    </row>
    <row r="9" spans="1:5" ht="15">
      <c r="A9" s="177"/>
      <c r="B9" s="169" t="s">
        <v>454</v>
      </c>
      <c r="C9" s="170">
        <v>50.78</v>
      </c>
      <c r="D9" s="178" t="s">
        <v>456</v>
      </c>
      <c r="E9" s="834"/>
    </row>
    <row r="10" spans="1:5" ht="15">
      <c r="A10" s="172"/>
      <c r="B10" s="173" t="s">
        <v>454</v>
      </c>
      <c r="C10" s="174">
        <v>49.9</v>
      </c>
      <c r="D10" s="179" t="s">
        <v>457</v>
      </c>
      <c r="E10" s="835"/>
    </row>
    <row r="11" spans="1:5" ht="15">
      <c r="A11" s="164"/>
      <c r="B11" s="165" t="s">
        <v>458</v>
      </c>
      <c r="C11" s="166">
        <v>13</v>
      </c>
      <c r="D11" s="176" t="s">
        <v>459</v>
      </c>
      <c r="E11" s="833">
        <f>AVERAGE(C11:C13)</f>
        <v>18.599999999999998</v>
      </c>
    </row>
    <row r="12" spans="1:5" ht="15">
      <c r="A12" s="168"/>
      <c r="B12" s="169" t="s">
        <v>458</v>
      </c>
      <c r="C12" s="170">
        <v>17.899999999999999</v>
      </c>
      <c r="D12" s="178" t="s">
        <v>460</v>
      </c>
      <c r="E12" s="834"/>
    </row>
    <row r="13" spans="1:5" ht="15">
      <c r="A13" s="172"/>
      <c r="B13" s="173" t="s">
        <v>458</v>
      </c>
      <c r="C13" s="174">
        <v>24.9</v>
      </c>
      <c r="D13" s="179" t="s">
        <v>461</v>
      </c>
      <c r="E13" s="835"/>
    </row>
    <row r="14" spans="1:5" ht="15">
      <c r="A14" s="164"/>
      <c r="B14" s="165" t="s">
        <v>462</v>
      </c>
      <c r="C14" s="166">
        <v>17.89</v>
      </c>
      <c r="D14" s="176" t="s">
        <v>459</v>
      </c>
      <c r="E14" s="833">
        <f>AVERAGE(C14:C16)</f>
        <v>15.846666666666669</v>
      </c>
    </row>
    <row r="15" spans="1:5" ht="15">
      <c r="A15" s="168"/>
      <c r="B15" s="169" t="s">
        <v>462</v>
      </c>
      <c r="C15" s="170">
        <v>13.35</v>
      </c>
      <c r="D15" s="178" t="s">
        <v>463</v>
      </c>
      <c r="E15" s="834"/>
    </row>
    <row r="16" spans="1:5" ht="15">
      <c r="A16" s="172"/>
      <c r="B16" s="173" t="s">
        <v>462</v>
      </c>
      <c r="C16" s="174">
        <v>16.3</v>
      </c>
      <c r="D16" s="179" t="s">
        <v>455</v>
      </c>
      <c r="E16" s="835"/>
    </row>
    <row r="17" spans="1:5" ht="14.25" customHeight="1">
      <c r="A17" s="164"/>
      <c r="B17" s="165" t="s">
        <v>812</v>
      </c>
      <c r="C17" s="166">
        <v>4.28</v>
      </c>
      <c r="D17" s="176" t="s">
        <v>463</v>
      </c>
      <c r="E17" s="833">
        <f>AVERAGE(C17:C19)</f>
        <v>4.4566666666666661</v>
      </c>
    </row>
    <row r="18" spans="1:5" ht="14.25" customHeight="1">
      <c r="A18" s="168"/>
      <c r="B18" s="169" t="s">
        <v>813</v>
      </c>
      <c r="C18" s="170">
        <v>4.0999999999999996</v>
      </c>
      <c r="D18" s="178" t="s">
        <v>459</v>
      </c>
      <c r="E18" s="834"/>
    </row>
    <row r="19" spans="1:5" ht="14.25" customHeight="1">
      <c r="A19" s="168"/>
      <c r="B19" s="169" t="s">
        <v>813</v>
      </c>
      <c r="C19" s="170">
        <v>4.99</v>
      </c>
      <c r="D19" s="178" t="s">
        <v>460</v>
      </c>
      <c r="E19" s="835"/>
    </row>
    <row r="20" spans="1:5" ht="14.25" customHeight="1">
      <c r="A20" s="164"/>
      <c r="B20" s="165" t="s">
        <v>464</v>
      </c>
      <c r="C20" s="166">
        <v>12.3</v>
      </c>
      <c r="D20" s="176" t="s">
        <v>455</v>
      </c>
      <c r="E20" s="833">
        <f>AVERAGE(C20:C22)</f>
        <v>12.716666666666667</v>
      </c>
    </row>
    <row r="21" spans="1:5" ht="14.25" customHeight="1">
      <c r="A21" s="168"/>
      <c r="B21" s="169" t="s">
        <v>464</v>
      </c>
      <c r="C21" s="170">
        <v>11.79</v>
      </c>
      <c r="D21" s="178" t="s">
        <v>459</v>
      </c>
      <c r="E21" s="834"/>
    </row>
    <row r="22" spans="1:5" ht="14.25" customHeight="1">
      <c r="A22" s="172"/>
      <c r="B22" s="173" t="s">
        <v>464</v>
      </c>
      <c r="C22" s="174">
        <v>14.06</v>
      </c>
      <c r="D22" s="179" t="s">
        <v>465</v>
      </c>
      <c r="E22" s="835"/>
    </row>
    <row r="23" spans="1:5" ht="14.25" customHeight="1">
      <c r="A23" s="164"/>
      <c r="B23" s="165" t="s">
        <v>400</v>
      </c>
      <c r="C23" s="166">
        <v>14.95</v>
      </c>
      <c r="D23" s="176" t="s">
        <v>466</v>
      </c>
      <c r="E23" s="833">
        <f>AVERAGE(C23:C25)</f>
        <v>14.950000000000001</v>
      </c>
    </row>
    <row r="24" spans="1:5" ht="14.25" customHeight="1">
      <c r="A24" s="168"/>
      <c r="B24" s="169" t="s">
        <v>400</v>
      </c>
      <c r="C24" s="170">
        <v>14.9</v>
      </c>
      <c r="D24" s="178" t="s">
        <v>467</v>
      </c>
      <c r="E24" s="834"/>
    </row>
    <row r="25" spans="1:5" ht="14.25" customHeight="1">
      <c r="A25" s="172"/>
      <c r="B25" s="173" t="s">
        <v>400</v>
      </c>
      <c r="C25" s="174">
        <v>15</v>
      </c>
      <c r="D25" s="175" t="s">
        <v>452</v>
      </c>
      <c r="E25" s="835"/>
    </row>
    <row r="26" spans="1:5" ht="14.25" customHeight="1">
      <c r="A26" s="164"/>
      <c r="B26" s="165" t="s">
        <v>790</v>
      </c>
      <c r="C26" s="166">
        <v>29</v>
      </c>
      <c r="D26" s="176" t="s">
        <v>456</v>
      </c>
      <c r="E26" s="833">
        <f>AVERAGE(C26:C28)</f>
        <v>27.599999999999998</v>
      </c>
    </row>
    <row r="27" spans="1:5" ht="14.25" customHeight="1">
      <c r="A27" s="168"/>
      <c r="B27" s="169" t="s">
        <v>790</v>
      </c>
      <c r="C27" s="170">
        <v>25.9</v>
      </c>
      <c r="D27" s="178" t="s">
        <v>465</v>
      </c>
      <c r="E27" s="834"/>
    </row>
    <row r="28" spans="1:5" ht="14.25" customHeight="1">
      <c r="A28" s="172"/>
      <c r="B28" s="173" t="s">
        <v>790</v>
      </c>
      <c r="C28" s="174">
        <v>27.9</v>
      </c>
      <c r="D28" s="179" t="s">
        <v>460</v>
      </c>
      <c r="E28" s="835"/>
    </row>
    <row r="29" spans="1:5" ht="15">
      <c r="A29" s="164"/>
      <c r="B29" s="165" t="s">
        <v>10</v>
      </c>
      <c r="C29" s="166">
        <v>6.8</v>
      </c>
      <c r="D29" s="176" t="s">
        <v>455</v>
      </c>
      <c r="E29" s="833">
        <f>AVERAGE(C29:C31)</f>
        <v>6.5333333333333341</v>
      </c>
    </row>
    <row r="30" spans="1:5" s="150" customFormat="1" ht="15">
      <c r="A30" s="168"/>
      <c r="B30" s="169" t="s">
        <v>10</v>
      </c>
      <c r="C30" s="170">
        <v>6.9</v>
      </c>
      <c r="D30" s="178" t="s">
        <v>465</v>
      </c>
      <c r="E30" s="834"/>
    </row>
    <row r="31" spans="1:5" ht="15">
      <c r="A31" s="172"/>
      <c r="B31" s="173" t="s">
        <v>10</v>
      </c>
      <c r="C31" s="174">
        <v>5.9</v>
      </c>
      <c r="D31" s="179" t="s">
        <v>460</v>
      </c>
      <c r="E31" s="835"/>
    </row>
    <row r="32" spans="1:5" ht="15">
      <c r="A32" s="164"/>
      <c r="B32" s="165" t="s">
        <v>808</v>
      </c>
      <c r="C32" s="166">
        <v>19.3</v>
      </c>
      <c r="D32" s="176" t="s">
        <v>455</v>
      </c>
      <c r="E32" s="833">
        <f>AVERAGE(C32:C34)</f>
        <v>31.27</v>
      </c>
    </row>
    <row r="33" spans="1:5" ht="15">
      <c r="A33" s="168"/>
      <c r="B33" s="169" t="s">
        <v>808</v>
      </c>
      <c r="C33" s="170">
        <v>54.34</v>
      </c>
      <c r="D33" s="178" t="s">
        <v>815</v>
      </c>
      <c r="E33" s="834"/>
    </row>
    <row r="34" spans="1:5" ht="17.25" customHeight="1">
      <c r="A34" s="172"/>
      <c r="B34" s="173" t="s">
        <v>808</v>
      </c>
      <c r="C34" s="174">
        <v>20.170000000000002</v>
      </c>
      <c r="D34" s="179" t="s">
        <v>471</v>
      </c>
      <c r="E34" s="835"/>
    </row>
    <row r="35" spans="1:5" ht="16.5" customHeight="1">
      <c r="A35" s="164"/>
      <c r="B35" s="165" t="s">
        <v>809</v>
      </c>
      <c r="C35" s="166">
        <v>35.9</v>
      </c>
      <c r="D35" s="176" t="s">
        <v>456</v>
      </c>
      <c r="E35" s="833">
        <f>AVERAGE(C35:C37)</f>
        <v>33.013333333333328</v>
      </c>
    </row>
    <row r="36" spans="1:5" ht="15">
      <c r="A36" s="168"/>
      <c r="B36" s="169" t="s">
        <v>809</v>
      </c>
      <c r="C36" s="170">
        <v>42.8</v>
      </c>
      <c r="D36" s="178" t="s">
        <v>455</v>
      </c>
      <c r="E36" s="834"/>
    </row>
    <row r="37" spans="1:5" ht="15">
      <c r="A37" s="172"/>
      <c r="B37" s="173" t="s">
        <v>809</v>
      </c>
      <c r="C37" s="174">
        <v>20.34</v>
      </c>
      <c r="D37" s="179" t="s">
        <v>471</v>
      </c>
      <c r="E37" s="835"/>
    </row>
    <row r="38" spans="1:5" ht="15">
      <c r="A38" s="164"/>
      <c r="B38" s="165" t="s">
        <v>810</v>
      </c>
      <c r="C38" s="166">
        <v>2.9</v>
      </c>
      <c r="D38" s="176" t="s">
        <v>465</v>
      </c>
      <c r="E38" s="833">
        <f>AVERAGE(C38:C40)</f>
        <v>2.9466666666666668</v>
      </c>
    </row>
    <row r="39" spans="1:5" ht="15">
      <c r="A39" s="168"/>
      <c r="B39" s="169" t="s">
        <v>810</v>
      </c>
      <c r="C39" s="170">
        <v>2.79</v>
      </c>
      <c r="D39" s="178" t="s">
        <v>460</v>
      </c>
      <c r="E39" s="834"/>
    </row>
    <row r="40" spans="1:5" ht="15">
      <c r="A40" s="172"/>
      <c r="B40" s="173" t="s">
        <v>810</v>
      </c>
      <c r="C40" s="174">
        <v>3.15</v>
      </c>
      <c r="D40" s="179" t="s">
        <v>459</v>
      </c>
      <c r="E40" s="835"/>
    </row>
    <row r="41" spans="1:5" ht="15">
      <c r="A41" s="164"/>
      <c r="B41" s="165" t="s">
        <v>811</v>
      </c>
      <c r="C41" s="166">
        <v>87.9</v>
      </c>
      <c r="D41" s="176" t="s">
        <v>456</v>
      </c>
      <c r="E41" s="833">
        <f>AVERAGE(C41:C43)</f>
        <v>83.526666666666657</v>
      </c>
    </row>
    <row r="42" spans="1:5" ht="15">
      <c r="A42" s="168"/>
      <c r="B42" s="169" t="s">
        <v>811</v>
      </c>
      <c r="C42" s="170">
        <v>78.3</v>
      </c>
      <c r="D42" s="178" t="s">
        <v>460</v>
      </c>
      <c r="E42" s="834"/>
    </row>
    <row r="43" spans="1:5" ht="15">
      <c r="A43" s="172"/>
      <c r="B43" s="173" t="s">
        <v>811</v>
      </c>
      <c r="C43" s="174">
        <v>84.38</v>
      </c>
      <c r="D43" s="179" t="s">
        <v>816</v>
      </c>
      <c r="E43" s="835"/>
    </row>
    <row r="44" spans="1:5" ht="15">
      <c r="A44" s="164"/>
      <c r="B44" s="165"/>
      <c r="C44" s="166"/>
      <c r="D44" s="176"/>
      <c r="E44" s="833" t="e">
        <f>AVERAGE(C44:C46)</f>
        <v>#DIV/0!</v>
      </c>
    </row>
    <row r="45" spans="1:5" ht="15">
      <c r="A45" s="168"/>
      <c r="B45" s="169"/>
      <c r="C45" s="170"/>
      <c r="D45" s="178"/>
      <c r="E45" s="834"/>
    </row>
    <row r="46" spans="1:5" ht="15">
      <c r="A46" s="172"/>
      <c r="B46" s="173"/>
      <c r="C46" s="174"/>
      <c r="D46" s="179"/>
      <c r="E46" s="835"/>
    </row>
    <row r="47" spans="1:5" s="161" customFormat="1" ht="25.5" customHeight="1">
      <c r="C47" s="155"/>
      <c r="E47" s="162"/>
    </row>
    <row r="48" spans="1:5">
      <c r="A48" s="157" t="s">
        <v>468</v>
      </c>
      <c r="B48" s="158" t="s">
        <v>469</v>
      </c>
      <c r="C48" s="159"/>
      <c r="D48" s="158"/>
      <c r="E48" s="160"/>
    </row>
    <row r="50" spans="1:5" ht="15">
      <c r="A50" s="164"/>
      <c r="B50" s="165" t="s">
        <v>470</v>
      </c>
      <c r="C50" s="166">
        <v>20.350000000000001</v>
      </c>
      <c r="D50" s="176" t="s">
        <v>471</v>
      </c>
      <c r="E50" s="833">
        <f>AVERAGE(C50:C52)</f>
        <v>16.613333333333333</v>
      </c>
    </row>
    <row r="51" spans="1:5" ht="15">
      <c r="A51" s="168"/>
      <c r="B51" s="169" t="s">
        <v>470</v>
      </c>
      <c r="C51" s="170">
        <v>14.99</v>
      </c>
      <c r="D51" s="178" t="s">
        <v>456</v>
      </c>
      <c r="E51" s="834"/>
    </row>
    <row r="52" spans="1:5" ht="15">
      <c r="A52" s="172"/>
      <c r="B52" s="173" t="s">
        <v>470</v>
      </c>
      <c r="C52" s="174">
        <v>14.5</v>
      </c>
      <c r="D52" s="179" t="s">
        <v>472</v>
      </c>
      <c r="E52" s="835"/>
    </row>
    <row r="53" spans="1:5" ht="15">
      <c r="A53" s="164"/>
      <c r="B53" s="165" t="s">
        <v>473</v>
      </c>
      <c r="C53" s="166">
        <v>34.92</v>
      </c>
      <c r="D53" s="176" t="s">
        <v>472</v>
      </c>
      <c r="E53" s="833">
        <f>AVERAGE(C53:C55)</f>
        <v>36.24</v>
      </c>
    </row>
    <row r="54" spans="1:5" ht="15">
      <c r="A54" s="168"/>
      <c r="B54" s="169" t="s">
        <v>473</v>
      </c>
      <c r="C54" s="170">
        <v>39.9</v>
      </c>
      <c r="D54" s="178" t="s">
        <v>461</v>
      </c>
      <c r="E54" s="834"/>
    </row>
    <row r="55" spans="1:5" ht="15">
      <c r="A55" s="172"/>
      <c r="B55" s="173" t="s">
        <v>473</v>
      </c>
      <c r="C55" s="174">
        <v>33.9</v>
      </c>
      <c r="D55" s="179" t="s">
        <v>456</v>
      </c>
      <c r="E55" s="835"/>
    </row>
    <row r="56" spans="1:5" ht="15">
      <c r="A56" s="164"/>
      <c r="B56" s="165" t="s">
        <v>424</v>
      </c>
      <c r="C56" s="166">
        <v>32.9</v>
      </c>
      <c r="D56" s="176" t="s">
        <v>465</v>
      </c>
      <c r="E56" s="833">
        <f>AVERAGE(C56:C58)</f>
        <v>33.496666666666663</v>
      </c>
    </row>
    <row r="57" spans="1:5" ht="15">
      <c r="A57" s="168"/>
      <c r="B57" s="169" t="s">
        <v>424</v>
      </c>
      <c r="C57" s="170">
        <v>31.59</v>
      </c>
      <c r="D57" s="178" t="s">
        <v>474</v>
      </c>
      <c r="E57" s="834"/>
    </row>
    <row r="58" spans="1:5" ht="15">
      <c r="A58" s="172"/>
      <c r="B58" s="173" t="s">
        <v>424</v>
      </c>
      <c r="C58" s="174">
        <v>36</v>
      </c>
      <c r="D58" s="179" t="s">
        <v>472</v>
      </c>
      <c r="E58" s="835"/>
    </row>
    <row r="59" spans="1:5" ht="15">
      <c r="A59" s="164"/>
      <c r="B59" s="165" t="s">
        <v>802</v>
      </c>
      <c r="C59" s="166">
        <v>199.99</v>
      </c>
      <c r="D59" s="176" t="s">
        <v>456</v>
      </c>
      <c r="E59" s="833">
        <f>AVERAGE(C59:C61)</f>
        <v>250.18666666666664</v>
      </c>
    </row>
    <row r="60" spans="1:5" ht="15">
      <c r="A60" s="168"/>
      <c r="B60" s="169" t="s">
        <v>802</v>
      </c>
      <c r="C60" s="170">
        <v>202.9</v>
      </c>
      <c r="D60" s="178" t="s">
        <v>463</v>
      </c>
      <c r="E60" s="834"/>
    </row>
    <row r="61" spans="1:5" ht="15">
      <c r="A61" s="172"/>
      <c r="B61" s="173" t="s">
        <v>802</v>
      </c>
      <c r="C61" s="174">
        <v>347.67</v>
      </c>
      <c r="D61" s="179" t="s">
        <v>803</v>
      </c>
      <c r="E61" s="835"/>
    </row>
    <row r="62" spans="1:5" ht="15">
      <c r="A62" s="164"/>
      <c r="B62" s="165" t="s">
        <v>804</v>
      </c>
      <c r="C62" s="166">
        <v>53.33</v>
      </c>
      <c r="D62" s="176" t="s">
        <v>456</v>
      </c>
      <c r="E62" s="833">
        <f>AVERAGE(C62:C64)</f>
        <v>57.086666666666666</v>
      </c>
    </row>
    <row r="63" spans="1:5" ht="15">
      <c r="A63" s="168"/>
      <c r="B63" s="169" t="s">
        <v>804</v>
      </c>
      <c r="C63" s="170">
        <v>44.42</v>
      </c>
      <c r="D63" s="178" t="s">
        <v>463</v>
      </c>
      <c r="E63" s="834"/>
    </row>
    <row r="64" spans="1:5" ht="15">
      <c r="A64" s="172"/>
      <c r="B64" s="173" t="s">
        <v>804</v>
      </c>
      <c r="C64" s="174">
        <v>73.510000000000005</v>
      </c>
      <c r="D64" s="179" t="s">
        <v>805</v>
      </c>
      <c r="E64" s="835"/>
    </row>
    <row r="65" spans="1:5" ht="15">
      <c r="A65" s="164"/>
      <c r="B65" s="165" t="s">
        <v>12</v>
      </c>
      <c r="C65" s="166">
        <v>29.43</v>
      </c>
      <c r="D65" s="176" t="s">
        <v>817</v>
      </c>
      <c r="E65" s="833">
        <f>AVERAGE(C65:C67)</f>
        <v>25.409999999999997</v>
      </c>
    </row>
    <row r="66" spans="1:5" ht="15">
      <c r="A66" s="168"/>
      <c r="B66" s="169" t="s">
        <v>12</v>
      </c>
      <c r="C66" s="170">
        <v>22.9</v>
      </c>
      <c r="D66" s="178" t="s">
        <v>460</v>
      </c>
      <c r="E66" s="834"/>
    </row>
    <row r="67" spans="1:5" ht="15">
      <c r="A67" s="172"/>
      <c r="B67" s="173" t="s">
        <v>12</v>
      </c>
      <c r="C67" s="174">
        <v>23.9</v>
      </c>
      <c r="D67" s="179" t="s">
        <v>472</v>
      </c>
      <c r="E67" s="835"/>
    </row>
    <row r="68" spans="1:5" ht="15">
      <c r="A68" s="164"/>
      <c r="B68" s="165" t="s">
        <v>518</v>
      </c>
      <c r="C68" s="166">
        <v>460</v>
      </c>
      <c r="D68" s="176" t="s">
        <v>519</v>
      </c>
      <c r="E68" s="833">
        <f>TRUNC(AVERAGE(C68:C70),2)</f>
        <v>444.66</v>
      </c>
    </row>
    <row r="69" spans="1:5" ht="15">
      <c r="A69" s="168"/>
      <c r="B69" s="169" t="s">
        <v>518</v>
      </c>
      <c r="C69" s="170">
        <v>399</v>
      </c>
      <c r="D69" s="178" t="s">
        <v>520</v>
      </c>
      <c r="E69" s="834"/>
    </row>
    <row r="70" spans="1:5" ht="15">
      <c r="A70" s="172"/>
      <c r="B70" s="173" t="s">
        <v>518</v>
      </c>
      <c r="C70" s="174">
        <v>475</v>
      </c>
      <c r="D70" s="179" t="s">
        <v>521</v>
      </c>
      <c r="E70" s="835"/>
    </row>
    <row r="71" spans="1:5" ht="15">
      <c r="A71" s="164"/>
      <c r="B71" s="165" t="s">
        <v>830</v>
      </c>
      <c r="C71" s="166">
        <v>22.9</v>
      </c>
      <c r="D71" s="176" t="s">
        <v>460</v>
      </c>
      <c r="E71" s="833">
        <f>TRUNC(AVERAGE(C71:C73),2)</f>
        <v>29.89</v>
      </c>
    </row>
    <row r="72" spans="1:5" ht="15">
      <c r="A72" s="168"/>
      <c r="B72" s="169" t="s">
        <v>830</v>
      </c>
      <c r="C72" s="170">
        <v>36.4</v>
      </c>
      <c r="D72" s="178" t="s">
        <v>834</v>
      </c>
      <c r="E72" s="834"/>
    </row>
    <row r="73" spans="1:5" ht="15">
      <c r="A73" s="172"/>
      <c r="B73" s="173" t="s">
        <v>830</v>
      </c>
      <c r="C73" s="174">
        <v>30.38</v>
      </c>
      <c r="D73" s="611" t="s">
        <v>817</v>
      </c>
      <c r="E73" s="835"/>
    </row>
    <row r="74" spans="1:5" ht="15">
      <c r="A74" s="164"/>
      <c r="B74" s="165" t="s">
        <v>832</v>
      </c>
      <c r="C74" s="166">
        <f>TRUNC(10.95/20*7,2)</f>
        <v>3.83</v>
      </c>
      <c r="D74" s="176" t="s">
        <v>831</v>
      </c>
      <c r="E74" s="833">
        <f>TRUNC(AVERAGE(C74:C76),2)</f>
        <v>3.71</v>
      </c>
    </row>
    <row r="75" spans="1:5" ht="15">
      <c r="A75" s="168"/>
      <c r="B75" s="169" t="s">
        <v>832</v>
      </c>
      <c r="C75" s="170">
        <f>TRUNC(7.04/20*7,2)</f>
        <v>2.46</v>
      </c>
      <c r="D75" s="178" t="s">
        <v>833</v>
      </c>
      <c r="E75" s="834"/>
    </row>
    <row r="76" spans="1:5" ht="15">
      <c r="A76" s="172"/>
      <c r="B76" s="173" t="s">
        <v>832</v>
      </c>
      <c r="C76" s="174">
        <f>TRUNC(13.9/20*7,2)</f>
        <v>4.8600000000000003</v>
      </c>
      <c r="D76" s="179" t="s">
        <v>461</v>
      </c>
      <c r="E76" s="835"/>
    </row>
    <row r="77" spans="1:5" ht="15">
      <c r="A77" s="164"/>
      <c r="B77" s="165" t="s">
        <v>835</v>
      </c>
      <c r="C77" s="166">
        <v>11.19</v>
      </c>
      <c r="D77" s="176" t="s">
        <v>472</v>
      </c>
      <c r="E77" s="833">
        <f>TRUNC(AVERAGE(C77:C79),2)</f>
        <v>12.81</v>
      </c>
    </row>
    <row r="78" spans="1:5" ht="15">
      <c r="A78" s="168"/>
      <c r="B78" s="169" t="s">
        <v>835</v>
      </c>
      <c r="C78" s="170">
        <v>15.46</v>
      </c>
      <c r="D78" s="178" t="s">
        <v>836</v>
      </c>
      <c r="E78" s="834"/>
    </row>
    <row r="79" spans="1:5" ht="15">
      <c r="A79" s="172"/>
      <c r="B79" s="173" t="s">
        <v>835</v>
      </c>
      <c r="C79" s="174">
        <v>11.8</v>
      </c>
      <c r="D79" s="179" t="s">
        <v>456</v>
      </c>
      <c r="E79" s="835"/>
    </row>
    <row r="81" spans="1:5">
      <c r="A81" s="163"/>
    </row>
    <row r="83" spans="1:5">
      <c r="A83" s="157" t="s">
        <v>824</v>
      </c>
      <c r="B83" s="158" t="s">
        <v>22</v>
      </c>
      <c r="C83" s="159"/>
      <c r="D83" s="158"/>
      <c r="E83" s="160"/>
    </row>
    <row r="85" spans="1:5" ht="15">
      <c r="A85" s="164"/>
      <c r="B85" s="165" t="s">
        <v>825</v>
      </c>
      <c r="C85" s="166">
        <v>99800</v>
      </c>
      <c r="D85" s="176" t="s">
        <v>826</v>
      </c>
      <c r="E85" s="833">
        <f>TRUNC(AVERAGE(C85:C86),2)</f>
        <v>97350</v>
      </c>
    </row>
    <row r="86" spans="1:5" ht="15">
      <c r="A86" s="172"/>
      <c r="B86" s="608" t="s">
        <v>825</v>
      </c>
      <c r="C86" s="609">
        <v>94900</v>
      </c>
      <c r="D86" s="610" t="s">
        <v>827</v>
      </c>
      <c r="E86" s="836"/>
    </row>
    <row r="87" spans="1:5" ht="15">
      <c r="A87" s="164"/>
      <c r="B87" s="165" t="s">
        <v>828</v>
      </c>
      <c r="C87" s="166">
        <v>115000</v>
      </c>
      <c r="D87" s="176" t="s">
        <v>829</v>
      </c>
      <c r="E87" s="833">
        <f>TRUNC(AVERAGE(C87:C88),2)</f>
        <v>100000</v>
      </c>
    </row>
    <row r="88" spans="1:5" ht="15">
      <c r="A88" s="172"/>
      <c r="B88" s="608" t="s">
        <v>828</v>
      </c>
      <c r="C88" s="609">
        <v>85000</v>
      </c>
      <c r="D88" s="610" t="s">
        <v>829</v>
      </c>
      <c r="E88" s="836"/>
    </row>
    <row r="94" spans="1:5">
      <c r="A94" s="163"/>
    </row>
    <row r="101" spans="1:1">
      <c r="A101" s="163"/>
    </row>
  </sheetData>
  <mergeCells count="26">
    <mergeCell ref="E56:E58"/>
    <mergeCell ref="E59:E61"/>
    <mergeCell ref="E62:E64"/>
    <mergeCell ref="E65:E67"/>
    <mergeCell ref="E68:E70"/>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71:E73"/>
    <mergeCell ref="E85:E86"/>
    <mergeCell ref="E87:E88"/>
    <mergeCell ref="E74:E76"/>
    <mergeCell ref="E77:E79"/>
  </mergeCells>
  <hyperlinks>
    <hyperlink ref="D5" r:id="rId1"/>
    <hyperlink ref="D6" r:id="rId2"/>
    <hyperlink ref="D7" r:id="rId3"/>
    <hyperlink ref="D8" r:id="rId4"/>
    <hyperlink ref="D9" r:id="rId5"/>
    <hyperlink ref="D10" r:id="rId6"/>
    <hyperlink ref="D11" r:id="rId7"/>
    <hyperlink ref="D12" r:id="rId8"/>
    <hyperlink ref="D13" r:id="rId9"/>
    <hyperlink ref="D14" r:id="rId10"/>
    <hyperlink ref="D15" r:id="rId11"/>
    <hyperlink ref="D16" r:id="rId12"/>
    <hyperlink ref="D20" r:id="rId13"/>
    <hyperlink ref="D21" r:id="rId14"/>
    <hyperlink ref="D22" r:id="rId15"/>
    <hyperlink ref="D23" r:id="rId16"/>
    <hyperlink ref="D24" r:id="rId17"/>
    <hyperlink ref="D25" r:id="rId18"/>
    <hyperlink ref="D50" r:id="rId19"/>
    <hyperlink ref="D51" r:id="rId20"/>
    <hyperlink ref="D52" r:id="rId21"/>
    <hyperlink ref="D53" r:id="rId22"/>
    <hyperlink ref="D54" r:id="rId23"/>
    <hyperlink ref="D55" r:id="rId24"/>
    <hyperlink ref="D56" r:id="rId25"/>
    <hyperlink ref="D57" r:id="rId26"/>
    <hyperlink ref="D58" r:id="rId27"/>
    <hyperlink ref="D68" r:id="rId28"/>
    <hyperlink ref="D69" r:id="rId29"/>
    <hyperlink ref="D70" r:id="rId30"/>
    <hyperlink ref="D26" r:id="rId31"/>
    <hyperlink ref="D27" r:id="rId32"/>
    <hyperlink ref="D29" r:id="rId33"/>
    <hyperlink ref="D28" r:id="rId34"/>
    <hyperlink ref="D30" r:id="rId35"/>
    <hyperlink ref="D31" r:id="rId36"/>
    <hyperlink ref="D59" r:id="rId37"/>
    <hyperlink ref="D60" r:id="rId38"/>
    <hyperlink ref="D61" r:id="rId39"/>
    <hyperlink ref="D62" r:id="rId40"/>
    <hyperlink ref="D63" r:id="rId41"/>
    <hyperlink ref="D64" r:id="rId42"/>
    <hyperlink ref="D17" r:id="rId43"/>
    <hyperlink ref="D18" r:id="rId44"/>
    <hyperlink ref="D19" r:id="rId45"/>
    <hyperlink ref="D32" r:id="rId46"/>
    <hyperlink ref="D33" r:id="rId47"/>
    <hyperlink ref="D34" r:id="rId48"/>
    <hyperlink ref="D35" r:id="rId49"/>
    <hyperlink ref="D36" r:id="rId50"/>
    <hyperlink ref="D37" r:id="rId51"/>
    <hyperlink ref="D38" r:id="rId52"/>
    <hyperlink ref="D39" r:id="rId53"/>
    <hyperlink ref="D40" r:id="rId54"/>
    <hyperlink ref="D41" r:id="rId55"/>
    <hyperlink ref="D42" r:id="rId56"/>
    <hyperlink ref="D43" r:id="rId57"/>
    <hyperlink ref="D65" r:id="rId58"/>
    <hyperlink ref="D66" r:id="rId59"/>
    <hyperlink ref="D67" r:id="rId60"/>
    <hyperlink ref="D74" r:id="rId61"/>
    <hyperlink ref="D75" r:id="rId62"/>
    <hyperlink ref="D76" r:id="rId63"/>
    <hyperlink ref="D71" r:id="rId64"/>
    <hyperlink ref="D72" r:id="rId65"/>
    <hyperlink ref="D73" r:id="rId66"/>
    <hyperlink ref="D77" r:id="rId67"/>
    <hyperlink ref="D78" r:id="rId68"/>
    <hyperlink ref="D79" r:id="rId69"/>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zoomScaleSheetLayoutView="100" workbookViewId="0">
      <selection activeCell="D15" sqref="D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16" customWidth="1"/>
    <col min="8" max="8" width="16.5703125" style="616"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98" t="s">
        <v>844</v>
      </c>
      <c r="B2" s="699"/>
      <c r="C2" s="699"/>
      <c r="D2" s="699"/>
      <c r="E2" s="699"/>
      <c r="F2" s="699"/>
      <c r="G2" s="699"/>
      <c r="H2" s="700"/>
    </row>
    <row r="3" spans="1:13" ht="39" customHeight="1">
      <c r="A3" s="701" t="s">
        <v>837</v>
      </c>
      <c r="B3" s="702"/>
      <c r="C3" s="702"/>
      <c r="D3" s="703" t="s">
        <v>920</v>
      </c>
      <c r="E3" s="704"/>
      <c r="F3" s="704"/>
      <c r="G3" s="704"/>
      <c r="H3" s="705"/>
      <c r="J3" s="9"/>
      <c r="K3" s="9"/>
      <c r="L3" s="9"/>
      <c r="M3" s="9"/>
    </row>
    <row r="4" spans="1:13" s="612" customFormat="1" ht="25.5">
      <c r="A4" s="617" t="s">
        <v>0</v>
      </c>
      <c r="B4" s="618" t="s">
        <v>5</v>
      </c>
      <c r="C4" s="618" t="s">
        <v>1</v>
      </c>
      <c r="D4" s="618" t="s">
        <v>8</v>
      </c>
      <c r="E4" s="619" t="s">
        <v>2</v>
      </c>
      <c r="F4" s="618" t="s">
        <v>838</v>
      </c>
      <c r="G4" s="620" t="s">
        <v>840</v>
      </c>
      <c r="H4" s="621" t="s">
        <v>841</v>
      </c>
      <c r="J4" s="7"/>
      <c r="K4" s="7"/>
      <c r="L4" s="7"/>
      <c r="M4" s="7"/>
    </row>
    <row r="5" spans="1:13">
      <c r="A5" s="694">
        <v>1</v>
      </c>
      <c r="B5" s="622" t="s">
        <v>839</v>
      </c>
      <c r="C5" s="623" t="s">
        <v>842</v>
      </c>
      <c r="D5" s="47" t="s">
        <v>773</v>
      </c>
      <c r="E5" s="625">
        <f>'COMPOSIC ROCADA'!E36</f>
        <v>76232</v>
      </c>
      <c r="F5" s="624">
        <f>'COMPOSIC ROCADA'!H36</f>
        <v>0.6</v>
      </c>
      <c r="G5" s="625">
        <f>TRUNC(H5/12,2)</f>
        <v>46470.61</v>
      </c>
      <c r="H5" s="629">
        <f>'COMPOSIC ROCADA'!J36</f>
        <v>557647.41</v>
      </c>
      <c r="J5" s="675"/>
    </row>
    <row r="6" spans="1:13">
      <c r="A6" s="706" t="s">
        <v>843</v>
      </c>
      <c r="B6" s="707"/>
      <c r="C6" s="707"/>
      <c r="D6" s="707"/>
      <c r="E6" s="707"/>
      <c r="F6" s="707"/>
      <c r="G6" s="626">
        <f>SUM(G5:G5)</f>
        <v>46470.61</v>
      </c>
      <c r="H6" s="630">
        <f>SUM(H5:H5)</f>
        <v>557647.41</v>
      </c>
    </row>
    <row r="7" spans="1:13">
      <c r="A7" s="421"/>
      <c r="B7" s="420"/>
      <c r="C7" s="9"/>
      <c r="D7" s="418"/>
      <c r="E7" s="4"/>
      <c r="F7" s="418"/>
      <c r="G7" s="613"/>
      <c r="H7" s="614"/>
    </row>
    <row r="8" spans="1:13">
      <c r="A8" s="419"/>
      <c r="B8" s="420"/>
      <c r="C8" s="9"/>
      <c r="D8" s="418"/>
      <c r="E8" s="4"/>
      <c r="F8" s="418"/>
      <c r="G8" s="613"/>
      <c r="H8" s="614"/>
    </row>
    <row r="9" spans="1:13" ht="13.5" thickBot="1">
      <c r="A9" s="631"/>
      <c r="B9" s="633"/>
      <c r="C9" s="10"/>
      <c r="D9" s="6"/>
      <c r="E9" s="5"/>
      <c r="F9" s="6"/>
      <c r="G9" s="615"/>
      <c r="H9" s="632"/>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view="pageBreakPreview" topLeftCell="A4" zoomScaleNormal="100" zoomScaleSheetLayoutView="100" workbookViewId="0">
      <selection activeCell="F15" sqref="F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16" customWidth="1"/>
    <col min="8" max="8" width="16.5703125" style="616"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98" t="s">
        <v>845</v>
      </c>
      <c r="B2" s="699"/>
      <c r="C2" s="699"/>
      <c r="D2" s="699"/>
      <c r="E2" s="699"/>
      <c r="F2" s="699"/>
      <c r="G2" s="699"/>
      <c r="H2" s="700"/>
    </row>
    <row r="3" spans="1:13" ht="39" customHeight="1">
      <c r="A3" s="701" t="s">
        <v>837</v>
      </c>
      <c r="B3" s="702"/>
      <c r="C3" s="702"/>
      <c r="D3" s="703"/>
      <c r="E3" s="704"/>
      <c r="F3" s="704"/>
      <c r="G3" s="704"/>
      <c r="H3" s="705"/>
      <c r="J3" s="9"/>
      <c r="K3" s="9"/>
      <c r="L3" s="9"/>
      <c r="M3" s="9"/>
    </row>
    <row r="4" spans="1:13" s="612" customFormat="1" ht="25.5">
      <c r="A4" s="617" t="s">
        <v>0</v>
      </c>
      <c r="B4" s="618" t="s">
        <v>5</v>
      </c>
      <c r="C4" s="618" t="s">
        <v>1</v>
      </c>
      <c r="D4" s="618" t="s">
        <v>8</v>
      </c>
      <c r="E4" s="619" t="s">
        <v>2</v>
      </c>
      <c r="F4" s="618" t="s">
        <v>838</v>
      </c>
      <c r="G4" s="620" t="s">
        <v>840</v>
      </c>
      <c r="H4" s="621" t="s">
        <v>841</v>
      </c>
      <c r="J4" s="7"/>
      <c r="K4" s="7"/>
      <c r="L4" s="7"/>
      <c r="M4" s="7"/>
    </row>
    <row r="5" spans="1:13">
      <c r="A5" s="694">
        <v>1</v>
      </c>
      <c r="B5" s="622" t="s">
        <v>839</v>
      </c>
      <c r="C5" s="623" t="s">
        <v>842</v>
      </c>
      <c r="D5" s="47" t="s">
        <v>773</v>
      </c>
      <c r="E5" s="625">
        <f>'COMPOSIC ROCADA'!E36</f>
        <v>76232</v>
      </c>
      <c r="F5" s="47"/>
      <c r="G5" s="625"/>
      <c r="H5" s="629"/>
    </row>
    <row r="6" spans="1:13">
      <c r="A6" s="706" t="s">
        <v>843</v>
      </c>
      <c r="B6" s="707"/>
      <c r="C6" s="707"/>
      <c r="D6" s="707"/>
      <c r="E6" s="707"/>
      <c r="F6" s="707"/>
      <c r="G6" s="626"/>
      <c r="H6" s="630"/>
    </row>
    <row r="7" spans="1:13">
      <c r="A7" s="421"/>
      <c r="B7" s="420"/>
      <c r="C7" s="9"/>
      <c r="D7" s="418"/>
      <c r="E7" s="4"/>
      <c r="F7" s="418"/>
      <c r="G7" s="613"/>
      <c r="H7" s="614"/>
    </row>
    <row r="8" spans="1:13">
      <c r="A8" s="419"/>
      <c r="B8" s="420" t="s">
        <v>846</v>
      </c>
      <c r="C8" s="9"/>
      <c r="D8" s="418"/>
      <c r="E8" s="4"/>
      <c r="F8" s="418"/>
      <c r="G8" s="613"/>
      <c r="H8" s="614"/>
    </row>
    <row r="9" spans="1:13">
      <c r="A9" s="419"/>
      <c r="B9" s="420"/>
      <c r="C9" s="9"/>
      <c r="D9" s="418"/>
      <c r="E9" s="4"/>
      <c r="F9" s="418"/>
      <c r="G9" s="613"/>
      <c r="H9" s="614"/>
    </row>
    <row r="10" spans="1:13">
      <c r="A10" s="419"/>
      <c r="B10" s="420"/>
      <c r="C10" s="9"/>
      <c r="D10" s="418"/>
      <c r="E10" s="4"/>
      <c r="F10" s="418"/>
      <c r="G10" s="613"/>
      <c r="H10" s="614"/>
    </row>
    <row r="11" spans="1:13">
      <c r="A11" s="419"/>
      <c r="B11" s="420"/>
      <c r="C11" s="9"/>
      <c r="D11" s="418"/>
      <c r="E11" s="4"/>
      <c r="F11" s="418"/>
      <c r="G11" s="613"/>
      <c r="H11" s="614"/>
    </row>
    <row r="12" spans="1:13" ht="16.5" customHeight="1">
      <c r="A12" s="419"/>
      <c r="B12" s="420" t="s">
        <v>847</v>
      </c>
      <c r="C12" s="9"/>
      <c r="D12" s="418"/>
      <c r="E12" s="4"/>
      <c r="F12" s="418"/>
      <c r="G12" s="613"/>
      <c r="H12" s="614"/>
    </row>
    <row r="13" spans="1:13">
      <c r="A13" s="421"/>
      <c r="B13" s="420"/>
      <c r="C13" s="9"/>
      <c r="D13" s="418"/>
      <c r="E13" s="4"/>
      <c r="F13" s="418"/>
      <c r="G13" s="613"/>
      <c r="H13" s="614"/>
    </row>
    <row r="14" spans="1:13">
      <c r="A14" s="419"/>
      <c r="B14" s="420"/>
      <c r="C14" s="9"/>
      <c r="D14" s="418"/>
      <c r="E14" s="4"/>
      <c r="F14" s="418"/>
      <c r="G14" s="613"/>
      <c r="H14" s="614"/>
    </row>
    <row r="15" spans="1:13">
      <c r="A15" s="421"/>
      <c r="B15" s="420"/>
      <c r="C15" s="708" t="s">
        <v>848</v>
      </c>
      <c r="D15" s="418"/>
      <c r="E15" s="4"/>
      <c r="F15" s="418"/>
      <c r="G15" s="613"/>
      <c r="H15" s="614"/>
    </row>
    <row r="16" spans="1:13">
      <c r="A16" s="419"/>
      <c r="B16" s="420"/>
      <c r="C16" s="708"/>
      <c r="D16" s="418"/>
      <c r="E16" s="4"/>
      <c r="F16" s="418"/>
      <c r="G16" s="613"/>
      <c r="H16" s="614"/>
    </row>
    <row r="17" spans="1:8">
      <c r="A17" s="421"/>
      <c r="B17" s="420"/>
      <c r="C17" s="708"/>
      <c r="D17" s="418"/>
      <c r="E17" s="4"/>
      <c r="F17" s="418"/>
      <c r="G17" s="613"/>
      <c r="H17" s="614"/>
    </row>
    <row r="18" spans="1:8">
      <c r="A18" s="419"/>
      <c r="B18" s="420"/>
      <c r="C18" s="708"/>
      <c r="D18" s="418"/>
      <c r="E18" s="4"/>
      <c r="F18" s="418"/>
      <c r="G18" s="613"/>
      <c r="H18" s="614"/>
    </row>
    <row r="19" spans="1:8">
      <c r="A19" s="421"/>
      <c r="B19" s="420"/>
      <c r="C19" s="708"/>
      <c r="D19" s="418"/>
      <c r="E19" s="4"/>
      <c r="F19" s="418"/>
      <c r="G19" s="613"/>
      <c r="H19" s="614"/>
    </row>
    <row r="20" spans="1:8">
      <c r="A20" s="421"/>
      <c r="B20" s="420"/>
      <c r="C20" s="708"/>
      <c r="D20" s="418"/>
      <c r="E20" s="4"/>
      <c r="F20" s="418"/>
      <c r="G20" s="613"/>
      <c r="H20" s="614"/>
    </row>
    <row r="21" spans="1:8">
      <c r="A21" s="421"/>
      <c r="B21" s="420"/>
      <c r="C21" s="708"/>
      <c r="D21" s="418"/>
      <c r="E21" s="4"/>
      <c r="F21" s="418"/>
      <c r="G21" s="613"/>
      <c r="H21" s="614"/>
    </row>
    <row r="22" spans="1:8">
      <c r="A22" s="421"/>
      <c r="B22" s="420"/>
      <c r="C22" s="708"/>
      <c r="D22" s="418"/>
      <c r="E22" s="4"/>
      <c r="F22" s="418"/>
      <c r="G22" s="613"/>
      <c r="H22" s="614"/>
    </row>
    <row r="23" spans="1:8">
      <c r="A23" s="421"/>
      <c r="B23" s="418"/>
      <c r="C23" s="9"/>
      <c r="D23" s="418"/>
      <c r="E23" s="4"/>
      <c r="F23" s="418"/>
      <c r="G23" s="613"/>
      <c r="H23" s="614"/>
    </row>
    <row r="24" spans="1:8" ht="13.5" thickBot="1">
      <c r="A24" s="631"/>
      <c r="B24" s="6"/>
      <c r="C24" s="10"/>
      <c r="D24" s="6"/>
      <c r="E24" s="5"/>
      <c r="F24" s="6"/>
      <c r="G24" s="615"/>
      <c r="H24" s="632"/>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view="pageBreakPreview" zoomScaleNormal="100" zoomScaleSheetLayoutView="100" workbookViewId="0">
      <selection activeCell="G12" sqref="G12"/>
    </sheetView>
  </sheetViews>
  <sheetFormatPr defaultColWidth="8.85546875" defaultRowHeight="11.25"/>
  <cols>
    <col min="1" max="1" width="5.5703125" style="635" customWidth="1"/>
    <col min="2" max="2" width="10.85546875" style="635" customWidth="1"/>
    <col min="3" max="3" width="18.42578125" style="636" customWidth="1"/>
    <col min="4" max="4" width="7.7109375" style="635" customWidth="1"/>
    <col min="5" max="5" width="10.42578125" style="637" customWidth="1"/>
    <col min="6" max="6" width="11.42578125" style="638" customWidth="1"/>
    <col min="7" max="18" width="8.5703125" style="648" customWidth="1"/>
    <col min="19" max="19" width="8.85546875" style="636"/>
    <col min="20" max="20" width="10" style="636" hidden="1" customWidth="1"/>
    <col min="21" max="21" width="10" style="636" bestFit="1" customWidth="1"/>
    <col min="22" max="16384" width="8.85546875" style="636"/>
  </cols>
  <sheetData>
    <row r="1" spans="1:21" ht="12" thickBot="1"/>
    <row r="2" spans="1:21" ht="43.5" customHeight="1">
      <c r="A2" s="709" t="s">
        <v>849</v>
      </c>
      <c r="B2" s="710"/>
      <c r="C2" s="710"/>
      <c r="D2" s="710"/>
      <c r="E2" s="710"/>
      <c r="F2" s="711"/>
    </row>
    <row r="3" spans="1:21" ht="39" customHeight="1" thickBot="1">
      <c r="A3" s="712" t="s">
        <v>837</v>
      </c>
      <c r="B3" s="713"/>
      <c r="C3" s="713"/>
      <c r="D3" s="714" t="str">
        <f>'PLAN.ORÇ. '!D3:H3</f>
        <v>Referência: EMOP- DEZEMBRO/2020; CCT 2018/2019 e CCT 2019/2020</v>
      </c>
      <c r="E3" s="715"/>
      <c r="F3" s="716"/>
      <c r="H3" s="649"/>
      <c r="I3" s="649"/>
      <c r="J3" s="649"/>
      <c r="K3" s="649"/>
    </row>
    <row r="4" spans="1:21" s="639" customFormat="1" ht="22.5">
      <c r="A4" s="653" t="s">
        <v>0</v>
      </c>
      <c r="B4" s="654" t="s">
        <v>5</v>
      </c>
      <c r="C4" s="654" t="s">
        <v>1</v>
      </c>
      <c r="D4" s="654" t="s">
        <v>8</v>
      </c>
      <c r="E4" s="655" t="s">
        <v>2</v>
      </c>
      <c r="F4" s="656" t="s">
        <v>841</v>
      </c>
      <c r="G4" s="646" t="s">
        <v>850</v>
      </c>
      <c r="H4" s="644" t="s">
        <v>851</v>
      </c>
      <c r="I4" s="644" t="s">
        <v>852</v>
      </c>
      <c r="J4" s="644" t="s">
        <v>853</v>
      </c>
      <c r="K4" s="644" t="s">
        <v>854</v>
      </c>
      <c r="L4" s="644" t="s">
        <v>855</v>
      </c>
      <c r="M4" s="644" t="s">
        <v>856</v>
      </c>
      <c r="N4" s="644" t="s">
        <v>857</v>
      </c>
      <c r="O4" s="644" t="s">
        <v>858</v>
      </c>
      <c r="P4" s="644" t="s">
        <v>859</v>
      </c>
      <c r="Q4" s="644" t="s">
        <v>860</v>
      </c>
      <c r="R4" s="645" t="s">
        <v>861</v>
      </c>
    </row>
    <row r="5" spans="1:21" ht="33.75">
      <c r="A5" s="676">
        <v>1</v>
      </c>
      <c r="B5" s="634" t="s">
        <v>839</v>
      </c>
      <c r="C5" s="642" t="s">
        <v>842</v>
      </c>
      <c r="D5" s="640" t="s">
        <v>773</v>
      </c>
      <c r="E5" s="641">
        <f>'COMPOSIC ROCADA'!E36</f>
        <v>76232</v>
      </c>
      <c r="F5" s="643">
        <f>'PLAN.ORÇ. '!H5</f>
        <v>557647.41</v>
      </c>
      <c r="G5" s="650">
        <f t="shared" ref="G5:J6" si="0">$F5*8.34%</f>
        <v>46507.793994000007</v>
      </c>
      <c r="H5" s="651">
        <f t="shared" si="0"/>
        <v>46507.793994000007</v>
      </c>
      <c r="I5" s="651">
        <f t="shared" si="0"/>
        <v>46507.793994000007</v>
      </c>
      <c r="J5" s="651">
        <f t="shared" si="0"/>
        <v>46507.793994000007</v>
      </c>
      <c r="K5" s="651">
        <f t="shared" ref="K5:Q6" si="1">$F5*8.33%</f>
        <v>46452.029253000001</v>
      </c>
      <c r="L5" s="651">
        <f t="shared" si="1"/>
        <v>46452.029253000001</v>
      </c>
      <c r="M5" s="651">
        <f t="shared" si="1"/>
        <v>46452.029253000001</v>
      </c>
      <c r="N5" s="651">
        <f t="shared" si="1"/>
        <v>46452.029253000001</v>
      </c>
      <c r="O5" s="651">
        <f t="shared" si="1"/>
        <v>46452.029253000001</v>
      </c>
      <c r="P5" s="651">
        <f t="shared" si="1"/>
        <v>46452.029253000001</v>
      </c>
      <c r="Q5" s="651">
        <f t="shared" si="1"/>
        <v>46452.029253000001</v>
      </c>
      <c r="R5" s="652">
        <f t="shared" ref="R5:R6" si="2">F5-T5</f>
        <v>46452.029253000102</v>
      </c>
      <c r="T5" s="647">
        <f t="shared" ref="T5:T6" si="3">SUM(G5:Q5)</f>
        <v>511195.38074699993</v>
      </c>
      <c r="U5" s="647">
        <f t="shared" ref="U5:U6" si="4">SUM(G5:R5)</f>
        <v>557647.41</v>
      </c>
    </row>
    <row r="6" spans="1:21">
      <c r="A6" s="717" t="s">
        <v>843</v>
      </c>
      <c r="B6" s="718"/>
      <c r="C6" s="718"/>
      <c r="D6" s="718"/>
      <c r="E6" s="718"/>
      <c r="F6" s="643">
        <f>'PLAN.ORÇ. '!H6</f>
        <v>557647.41</v>
      </c>
      <c r="G6" s="650">
        <f t="shared" si="0"/>
        <v>46507.793994000007</v>
      </c>
      <c r="H6" s="651">
        <f t="shared" si="0"/>
        <v>46507.793994000007</v>
      </c>
      <c r="I6" s="651">
        <f t="shared" si="0"/>
        <v>46507.793994000007</v>
      </c>
      <c r="J6" s="651">
        <f t="shared" si="0"/>
        <v>46507.793994000007</v>
      </c>
      <c r="K6" s="651">
        <f t="shared" si="1"/>
        <v>46452.029253000001</v>
      </c>
      <c r="L6" s="651">
        <f t="shared" si="1"/>
        <v>46452.029253000001</v>
      </c>
      <c r="M6" s="651">
        <f t="shared" si="1"/>
        <v>46452.029253000001</v>
      </c>
      <c r="N6" s="651">
        <f t="shared" si="1"/>
        <v>46452.029253000001</v>
      </c>
      <c r="O6" s="651">
        <f t="shared" si="1"/>
        <v>46452.029253000001</v>
      </c>
      <c r="P6" s="651">
        <f t="shared" si="1"/>
        <v>46452.029253000001</v>
      </c>
      <c r="Q6" s="651">
        <f t="shared" si="1"/>
        <v>46452.029253000001</v>
      </c>
      <c r="R6" s="652">
        <f t="shared" si="2"/>
        <v>46452.029253000102</v>
      </c>
      <c r="T6" s="647">
        <f t="shared" si="3"/>
        <v>511195.38074699993</v>
      </c>
      <c r="U6" s="647">
        <f t="shared" si="4"/>
        <v>557647.41</v>
      </c>
    </row>
    <row r="7" spans="1:21" ht="12" thickBot="1">
      <c r="A7" s="657"/>
      <c r="B7" s="658"/>
      <c r="C7" s="659"/>
      <c r="D7" s="660"/>
      <c r="E7" s="661"/>
      <c r="F7" s="662"/>
      <c r="G7" s="663"/>
      <c r="H7" s="663"/>
      <c r="I7" s="663"/>
      <c r="J7" s="663"/>
      <c r="K7" s="663"/>
      <c r="L7" s="663"/>
      <c r="M7" s="663"/>
      <c r="N7" s="663"/>
      <c r="O7" s="663"/>
      <c r="P7" s="663"/>
      <c r="Q7" s="663"/>
      <c r="R7" s="664"/>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41"/>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19" t="s">
        <v>892</v>
      </c>
    </row>
    <row r="18" spans="1:1">
      <c r="A18" s="720"/>
    </row>
    <row r="19" spans="1:1">
      <c r="A19" s="720"/>
    </row>
    <row r="20" spans="1:1">
      <c r="A20" s="720"/>
    </row>
    <row r="21" spans="1:1">
      <c r="A21" s="720"/>
    </row>
    <row r="22" spans="1:1">
      <c r="A22" s="720"/>
    </row>
    <row r="23" spans="1:1">
      <c r="A23" s="720"/>
    </row>
    <row r="24" spans="1:1">
      <c r="A24" s="720"/>
    </row>
    <row r="25" spans="1:1">
      <c r="A25" s="720"/>
    </row>
    <row r="26" spans="1:1">
      <c r="A26" s="720"/>
    </row>
    <row r="27" spans="1:1">
      <c r="A27" s="720"/>
    </row>
    <row r="28" spans="1:1">
      <c r="A28" s="720"/>
    </row>
    <row r="29" spans="1:1">
      <c r="A29" s="13"/>
    </row>
    <row r="30" spans="1:1" s="23" customFormat="1">
      <c r="A30" s="13"/>
    </row>
    <row r="31" spans="1:1">
      <c r="A31" s="13"/>
    </row>
    <row r="32" spans="1:1">
      <c r="A32" s="12"/>
    </row>
    <row r="33" spans="1:1">
      <c r="A33" s="24"/>
    </row>
    <row r="34" spans="1:1" ht="29.25" customHeight="1">
      <c r="A34" s="242"/>
    </row>
    <row r="35" spans="1:1" ht="16.5" customHeight="1">
      <c r="A35" s="243"/>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721" t="s">
        <v>893</v>
      </c>
      <c r="B1" s="721"/>
      <c r="C1" s="721"/>
      <c r="D1" s="721"/>
      <c r="E1" s="31"/>
      <c r="F1" s="31"/>
    </row>
    <row r="2" spans="1:6" s="46" customFormat="1" ht="29.25" customHeight="1">
      <c r="B2" s="46" t="s">
        <v>69</v>
      </c>
      <c r="C2" s="46" t="s">
        <v>70</v>
      </c>
      <c r="D2" s="46" t="s">
        <v>71</v>
      </c>
    </row>
    <row r="3" spans="1:6">
      <c r="A3" s="13">
        <v>1</v>
      </c>
      <c r="B3" s="38" t="s">
        <v>66</v>
      </c>
      <c r="C3" s="39" t="s">
        <v>67</v>
      </c>
      <c r="D3" s="37" t="s">
        <v>68</v>
      </c>
    </row>
    <row r="4" spans="1:6" s="35" customFormat="1">
      <c r="A4" s="32">
        <v>2</v>
      </c>
      <c r="B4" s="38" t="s">
        <v>54</v>
      </c>
      <c r="C4" s="39" t="s">
        <v>55</v>
      </c>
      <c r="D4" s="37" t="s">
        <v>56</v>
      </c>
    </row>
    <row r="5" spans="1:6" s="35" customFormat="1">
      <c r="A5" s="32">
        <v>3</v>
      </c>
      <c r="B5" s="14" t="s">
        <v>34</v>
      </c>
      <c r="C5" s="42" t="s">
        <v>32</v>
      </c>
      <c r="D5" s="24" t="s">
        <v>33</v>
      </c>
    </row>
    <row r="6" spans="1:6" s="35" customFormat="1">
      <c r="A6" s="13">
        <v>4</v>
      </c>
      <c r="B6" s="38" t="s">
        <v>39</v>
      </c>
      <c r="C6" s="39" t="s">
        <v>40</v>
      </c>
      <c r="D6" s="37" t="s">
        <v>33</v>
      </c>
    </row>
    <row r="7" spans="1:6" s="35" customFormat="1">
      <c r="A7" s="32">
        <v>5</v>
      </c>
      <c r="B7" s="14" t="s">
        <v>37</v>
      </c>
      <c r="C7" s="14" t="s">
        <v>38</v>
      </c>
      <c r="D7" s="37" t="s">
        <v>33</v>
      </c>
    </row>
    <row r="8" spans="1:6" s="35" customFormat="1">
      <c r="A8" s="32">
        <v>6</v>
      </c>
      <c r="B8" s="14" t="s">
        <v>35</v>
      </c>
      <c r="C8" s="14" t="s">
        <v>36</v>
      </c>
      <c r="D8" s="37" t="s">
        <v>33</v>
      </c>
    </row>
    <row r="9" spans="1:6" s="35" customFormat="1">
      <c r="A9" s="13">
        <v>7</v>
      </c>
      <c r="B9" s="38" t="s">
        <v>57</v>
      </c>
      <c r="C9" s="39" t="s">
        <v>59</v>
      </c>
      <c r="D9" s="37" t="s">
        <v>33</v>
      </c>
    </row>
    <row r="10" spans="1:6" s="36" customFormat="1">
      <c r="A10" s="32">
        <v>8</v>
      </c>
      <c r="B10" s="38" t="s">
        <v>43</v>
      </c>
      <c r="C10" s="39" t="s">
        <v>44</v>
      </c>
      <c r="D10" s="37" t="s">
        <v>33</v>
      </c>
    </row>
    <row r="11" spans="1:6" s="35" customFormat="1">
      <c r="A11" s="32">
        <v>9</v>
      </c>
      <c r="B11" s="38" t="s">
        <v>41</v>
      </c>
      <c r="C11" s="39" t="s">
        <v>42</v>
      </c>
      <c r="D11" s="37" t="s">
        <v>33</v>
      </c>
    </row>
    <row r="12" spans="1:6" s="35" customFormat="1">
      <c r="A12" s="13">
        <v>10</v>
      </c>
      <c r="B12" s="38" t="s">
        <v>63</v>
      </c>
      <c r="C12" s="39" t="s">
        <v>64</v>
      </c>
      <c r="D12" s="37" t="s">
        <v>65</v>
      </c>
    </row>
    <row r="13" spans="1:6" s="35" customFormat="1">
      <c r="A13" s="32">
        <v>11</v>
      </c>
      <c r="B13" s="38" t="s">
        <v>51</v>
      </c>
      <c r="C13" s="39" t="s">
        <v>52</v>
      </c>
      <c r="D13" s="37" t="s">
        <v>53</v>
      </c>
    </row>
    <row r="14" spans="1:6" s="35" customFormat="1">
      <c r="A14" s="32">
        <v>12</v>
      </c>
      <c r="B14" s="38" t="s">
        <v>60</v>
      </c>
      <c r="C14" s="39" t="s">
        <v>61</v>
      </c>
      <c r="D14" s="37" t="s">
        <v>62</v>
      </c>
    </row>
    <row r="15" spans="1:6" s="35" customFormat="1">
      <c r="A15" s="13">
        <v>13</v>
      </c>
      <c r="B15" s="38" t="s">
        <v>48</v>
      </c>
      <c r="C15" s="40" t="s">
        <v>49</v>
      </c>
      <c r="D15" s="37" t="s">
        <v>50</v>
      </c>
    </row>
    <row r="16" spans="1:6" s="35" customFormat="1">
      <c r="A16" s="32">
        <v>14</v>
      </c>
      <c r="B16" s="38" t="s">
        <v>45</v>
      </c>
      <c r="C16" s="39" t="s">
        <v>46</v>
      </c>
      <c r="D16" s="37" t="s">
        <v>47</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722"/>
      <c r="B29" s="722"/>
      <c r="C29" s="722"/>
      <c r="D29" s="722"/>
      <c r="E29" s="33"/>
      <c r="F29" s="33"/>
    </row>
    <row r="30" spans="1:6">
      <c r="A30" s="13"/>
      <c r="B30" s="8"/>
      <c r="C30" s="44"/>
    </row>
    <row r="33" spans="1:4" ht="29.25" customHeight="1" thickBot="1">
      <c r="A33" s="723"/>
      <c r="B33" s="723"/>
      <c r="C33" s="723"/>
    </row>
    <row r="34" spans="1:4" ht="16.5" customHeight="1" thickBot="1">
      <c r="A34" s="45"/>
      <c r="B34" s="55" t="s">
        <v>72</v>
      </c>
      <c r="C34" s="56">
        <f>7.4+57.2</f>
        <v>64.600000000000009</v>
      </c>
      <c r="D34" s="57" t="s">
        <v>73</v>
      </c>
    </row>
    <row r="35" spans="1:4" ht="13.5" thickBot="1">
      <c r="B35" s="58" t="s">
        <v>74</v>
      </c>
      <c r="C35" s="693">
        <v>165</v>
      </c>
      <c r="D35" s="57" t="s">
        <v>73</v>
      </c>
    </row>
    <row r="40" spans="1:4" s="25" customFormat="1" ht="25.5" customHeight="1">
      <c r="B40" s="724"/>
      <c r="C40" s="724"/>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267" customWidth="1"/>
    <col min="2" max="2" width="5.5703125" style="267" customWidth="1"/>
    <col min="3" max="3" width="18.140625" style="267" customWidth="1"/>
    <col min="4" max="4" width="11.5703125" style="267" customWidth="1"/>
    <col min="5" max="5" width="9.140625" style="267"/>
    <col min="6" max="6" width="14.7109375" style="267" customWidth="1"/>
    <col min="7" max="7" width="14.28515625" style="268" customWidth="1"/>
    <col min="8" max="8" width="16.140625" style="267" bestFit="1" customWidth="1"/>
    <col min="9" max="16384" width="9.140625" style="267"/>
  </cols>
  <sheetData>
    <row r="1" spans="1:11" s="60" customFormat="1" ht="14.25" customHeight="1">
      <c r="E1" s="346"/>
      <c r="G1" s="59"/>
      <c r="H1" s="59"/>
    </row>
    <row r="2" spans="1:11">
      <c r="A2" s="725"/>
      <c r="B2" s="725"/>
      <c r="C2" s="725"/>
      <c r="D2" s="725"/>
      <c r="E2" s="725"/>
      <c r="F2" s="725"/>
      <c r="G2" s="287"/>
    </row>
    <row r="3" spans="1:11">
      <c r="A3" s="725" t="s">
        <v>621</v>
      </c>
      <c r="B3" s="725"/>
      <c r="C3" s="725"/>
      <c r="D3" s="725"/>
      <c r="E3" s="725"/>
      <c r="F3" s="725"/>
      <c r="G3" s="20"/>
      <c r="H3" s="332"/>
      <c r="I3" s="322"/>
      <c r="J3" s="322"/>
      <c r="K3" s="322"/>
    </row>
    <row r="4" spans="1:11" ht="6.75" customHeight="1">
      <c r="A4" s="20"/>
      <c r="B4" s="314"/>
      <c r="C4" s="314"/>
      <c r="D4" s="314"/>
      <c r="E4" s="314"/>
      <c r="F4" s="257"/>
      <c r="G4" s="257"/>
      <c r="H4" s="345"/>
      <c r="I4" s="322"/>
      <c r="J4" s="322"/>
      <c r="K4" s="322"/>
    </row>
    <row r="5" spans="1:11">
      <c r="A5" s="725" t="s">
        <v>894</v>
      </c>
      <c r="B5" s="725"/>
      <c r="C5" s="725"/>
      <c r="D5" s="725"/>
      <c r="E5" s="725"/>
      <c r="F5" s="725"/>
      <c r="G5" s="20"/>
      <c r="H5" s="332"/>
      <c r="I5" s="322"/>
      <c r="J5" s="322"/>
      <c r="K5" s="322"/>
    </row>
    <row r="6" spans="1:11">
      <c r="A6" s="725"/>
      <c r="B6" s="725"/>
      <c r="C6" s="725"/>
      <c r="D6" s="725"/>
      <c r="E6" s="725"/>
      <c r="F6" s="725"/>
      <c r="G6" s="287"/>
      <c r="H6" s="345"/>
      <c r="I6" s="322"/>
      <c r="J6" s="322"/>
      <c r="K6" s="322"/>
    </row>
    <row r="7" spans="1:11">
      <c r="A7" s="731" t="s">
        <v>620</v>
      </c>
      <c r="B7" s="732"/>
      <c r="C7" s="732"/>
      <c r="D7" s="732"/>
      <c r="E7" s="732"/>
      <c r="F7" s="733"/>
      <c r="G7" s="287"/>
      <c r="H7" s="332"/>
      <c r="I7" s="322"/>
      <c r="J7" s="322"/>
      <c r="K7" s="322"/>
    </row>
    <row r="8" spans="1:11">
      <c r="A8" s="89" t="s">
        <v>17</v>
      </c>
      <c r="B8" s="319" t="s">
        <v>3</v>
      </c>
      <c r="C8" s="344" t="s">
        <v>619</v>
      </c>
      <c r="D8" s="16">
        <v>12</v>
      </c>
      <c r="E8" s="319"/>
      <c r="F8" s="343"/>
      <c r="G8" s="287"/>
      <c r="H8" s="332"/>
      <c r="I8" s="322"/>
      <c r="J8" s="322"/>
      <c r="K8" s="322"/>
    </row>
    <row r="9" spans="1:11">
      <c r="A9" s="89" t="s">
        <v>18</v>
      </c>
      <c r="B9" s="319" t="s">
        <v>7</v>
      </c>
      <c r="C9" s="301" t="s">
        <v>18</v>
      </c>
      <c r="D9" s="347">
        <v>52</v>
      </c>
      <c r="E9" s="319"/>
      <c r="F9" s="343"/>
      <c r="G9" s="287"/>
      <c r="I9" s="322"/>
      <c r="J9" s="322"/>
      <c r="K9" s="322"/>
    </row>
    <row r="10" spans="1:11">
      <c r="A10" s="89" t="s">
        <v>618</v>
      </c>
      <c r="B10" s="319" t="s">
        <v>9</v>
      </c>
      <c r="C10" s="301" t="s">
        <v>617</v>
      </c>
      <c r="D10" s="130">
        <v>5</v>
      </c>
      <c r="E10" s="726"/>
      <c r="F10" s="727"/>
      <c r="G10" s="287"/>
    </row>
    <row r="11" spans="1:11">
      <c r="A11" s="89" t="s">
        <v>616</v>
      </c>
      <c r="B11" s="319" t="s">
        <v>13</v>
      </c>
      <c r="C11" s="301" t="s">
        <v>19</v>
      </c>
      <c r="D11" s="17">
        <v>7.33</v>
      </c>
      <c r="E11" s="319"/>
      <c r="F11" s="343"/>
      <c r="G11" s="287"/>
      <c r="H11" s="294"/>
      <c r="I11" s="294"/>
      <c r="J11" s="294"/>
    </row>
    <row r="12" spans="1:11">
      <c r="A12" s="89" t="s">
        <v>615</v>
      </c>
      <c r="B12" s="319" t="s">
        <v>14</v>
      </c>
      <c r="C12" s="301" t="s">
        <v>614</v>
      </c>
      <c r="D12" s="130">
        <f>D9*D10</f>
        <v>260</v>
      </c>
      <c r="E12" s="726"/>
      <c r="F12" s="727"/>
      <c r="G12" s="287"/>
      <c r="H12" s="294"/>
      <c r="I12" s="294"/>
      <c r="J12" s="294"/>
    </row>
    <row r="13" spans="1:11" ht="28.5" customHeight="1">
      <c r="A13" s="89" t="s">
        <v>613</v>
      </c>
      <c r="B13" s="319" t="s">
        <v>15</v>
      </c>
      <c r="C13" s="301" t="s">
        <v>612</v>
      </c>
      <c r="D13" s="348">
        <f>TRUNC(D12/D8,0)</f>
        <v>21</v>
      </c>
      <c r="E13" s="739" t="s">
        <v>781</v>
      </c>
      <c r="F13" s="740"/>
      <c r="G13" s="287"/>
    </row>
    <row r="14" spans="1:11">
      <c r="A14" s="731" t="s">
        <v>611</v>
      </c>
      <c r="B14" s="732"/>
      <c r="C14" s="732"/>
      <c r="D14" s="732"/>
      <c r="E14" s="732"/>
      <c r="F14" s="733"/>
      <c r="G14" s="287"/>
      <c r="H14" s="322"/>
    </row>
    <row r="15" spans="1:11" ht="15">
      <c r="A15" s="190" t="s">
        <v>782</v>
      </c>
      <c r="B15" s="13" t="s">
        <v>610</v>
      </c>
      <c r="C15" s="14" t="s">
        <v>785</v>
      </c>
      <c r="D15" s="67" t="e">
        <f>#REF!</f>
        <v>#REF!</v>
      </c>
      <c r="E15" s="22"/>
      <c r="F15" s="338"/>
      <c r="G15" s="287"/>
      <c r="H15" s="342"/>
    </row>
    <row r="16" spans="1:11">
      <c r="A16" s="190" t="s">
        <v>783</v>
      </c>
      <c r="B16" s="13" t="s">
        <v>609</v>
      </c>
      <c r="C16" s="14" t="s">
        <v>785</v>
      </c>
      <c r="D16" s="341" t="e">
        <f>TRUNC(D15*2%,2)</f>
        <v>#REF!</v>
      </c>
      <c r="E16" s="22"/>
      <c r="F16" s="338"/>
      <c r="G16" s="340"/>
      <c r="H16" s="339"/>
    </row>
    <row r="17" spans="1:8">
      <c r="A17" s="89" t="s">
        <v>784</v>
      </c>
      <c r="B17" s="13" t="s">
        <v>606</v>
      </c>
      <c r="C17" s="231" t="s">
        <v>785</v>
      </c>
      <c r="D17" s="138" t="e">
        <f>TRUNC(D16*15%,2)</f>
        <v>#REF!</v>
      </c>
      <c r="E17" s="14"/>
      <c r="F17" s="338"/>
      <c r="G17" s="287"/>
      <c r="H17" s="337"/>
    </row>
    <row r="18" spans="1:8">
      <c r="A18" s="331" t="s">
        <v>786</v>
      </c>
      <c r="B18" s="13" t="s">
        <v>605</v>
      </c>
      <c r="C18" s="334" t="s">
        <v>608</v>
      </c>
      <c r="D18" s="336">
        <f>'pontos coleta rss'!C34</f>
        <v>64.600000000000009</v>
      </c>
      <c r="E18" s="14"/>
      <c r="F18" s="333"/>
      <c r="G18" s="287"/>
      <c r="H18" s="61"/>
    </row>
    <row r="19" spans="1:8" ht="25.5">
      <c r="A19" s="335" t="s">
        <v>607</v>
      </c>
      <c r="B19" s="13" t="s">
        <v>603</v>
      </c>
      <c r="C19" s="334" t="s">
        <v>608</v>
      </c>
      <c r="D19" s="112">
        <f>'pontos coleta rss'!C35*2</f>
        <v>330</v>
      </c>
      <c r="E19" s="14"/>
      <c r="F19" s="333"/>
      <c r="G19" s="287"/>
      <c r="H19" s="61"/>
    </row>
    <row r="20" spans="1:8">
      <c r="A20" s="15" t="s">
        <v>20</v>
      </c>
      <c r="B20" s="13" t="s">
        <v>742</v>
      </c>
      <c r="C20" s="334" t="s">
        <v>608</v>
      </c>
      <c r="D20" s="112">
        <f>D18+D19</f>
        <v>394.6</v>
      </c>
      <c r="E20" s="422"/>
      <c r="F20" s="333"/>
      <c r="G20" s="287"/>
      <c r="H20" s="61"/>
    </row>
    <row r="21" spans="1:8">
      <c r="A21" s="89" t="s">
        <v>21</v>
      </c>
      <c r="B21" s="13" t="s">
        <v>712</v>
      </c>
      <c r="C21" s="301" t="s">
        <v>19</v>
      </c>
      <c r="D21" s="132">
        <v>7.33</v>
      </c>
      <c r="E21" s="741"/>
      <c r="F21" s="742"/>
      <c r="G21" s="287"/>
      <c r="H21" s="332"/>
    </row>
    <row r="22" spans="1:8">
      <c r="A22" s="331" t="s">
        <v>604</v>
      </c>
      <c r="B22" s="13" t="s">
        <v>745</v>
      </c>
      <c r="C22" s="314" t="s">
        <v>602</v>
      </c>
      <c r="D22" s="17">
        <v>20</v>
      </c>
      <c r="E22" s="734"/>
      <c r="F22" s="735"/>
      <c r="G22" s="287"/>
      <c r="H22" s="70"/>
    </row>
    <row r="23" spans="1:8" s="294" customFormat="1">
      <c r="A23" s="731" t="s">
        <v>601</v>
      </c>
      <c r="B23" s="732"/>
      <c r="C23" s="732"/>
      <c r="D23" s="732"/>
      <c r="E23" s="732"/>
      <c r="F23" s="733"/>
      <c r="G23" s="287"/>
    </row>
    <row r="24" spans="1:8" s="294" customFormat="1" hidden="1">
      <c r="A24" s="728" t="s">
        <v>600</v>
      </c>
      <c r="B24" s="729"/>
      <c r="C24" s="729"/>
      <c r="D24" s="729"/>
      <c r="E24" s="729"/>
      <c r="F24" s="730"/>
      <c r="G24" s="287"/>
    </row>
    <row r="25" spans="1:8" hidden="1">
      <c r="A25" s="304" t="s">
        <v>585</v>
      </c>
      <c r="B25" s="319" t="s">
        <v>574</v>
      </c>
      <c r="C25" s="303"/>
      <c r="D25" s="330"/>
      <c r="E25" s="294"/>
      <c r="F25" s="293"/>
      <c r="G25" s="287"/>
    </row>
    <row r="26" spans="1:8" s="322" customFormat="1" hidden="1">
      <c r="A26" s="297" t="s">
        <v>31</v>
      </c>
      <c r="B26" s="319" t="s">
        <v>573</v>
      </c>
      <c r="C26" s="301" t="s">
        <v>24</v>
      </c>
      <c r="D26" s="138"/>
      <c r="E26" s="310"/>
      <c r="F26" s="293"/>
      <c r="G26" s="287"/>
      <c r="H26" s="61"/>
    </row>
    <row r="27" spans="1:8" s="322" customFormat="1" hidden="1">
      <c r="A27" s="299" t="s">
        <v>25</v>
      </c>
      <c r="B27" s="319" t="s">
        <v>599</v>
      </c>
      <c r="C27" s="296" t="s">
        <v>26</v>
      </c>
      <c r="D27" s="330"/>
      <c r="E27" s="310"/>
      <c r="F27" s="293"/>
      <c r="G27" s="287"/>
    </row>
    <row r="28" spans="1:8" s="322" customFormat="1" hidden="1">
      <c r="A28" s="297" t="s">
        <v>27</v>
      </c>
      <c r="B28" s="319" t="s">
        <v>598</v>
      </c>
      <c r="C28" s="296" t="s">
        <v>28</v>
      </c>
      <c r="D28" s="330"/>
      <c r="E28" s="310"/>
      <c r="F28" s="309"/>
      <c r="G28" s="280"/>
    </row>
    <row r="29" spans="1:8" s="322" customFormat="1" hidden="1">
      <c r="A29" s="312" t="s">
        <v>29</v>
      </c>
      <c r="B29" s="319" t="s">
        <v>597</v>
      </c>
      <c r="C29" s="296" t="s">
        <v>30</v>
      </c>
      <c r="D29" s="311"/>
      <c r="E29" s="310"/>
      <c r="F29" s="329"/>
      <c r="G29" s="280"/>
    </row>
    <row r="30" spans="1:8" s="322" customFormat="1">
      <c r="A30" s="731" t="s">
        <v>596</v>
      </c>
      <c r="B30" s="732"/>
      <c r="C30" s="732"/>
      <c r="D30" s="732"/>
      <c r="E30" s="732"/>
      <c r="F30" s="733"/>
      <c r="G30" s="287"/>
    </row>
    <row r="31" spans="1:8" s="322" customFormat="1">
      <c r="A31" s="328" t="s">
        <v>595</v>
      </c>
      <c r="B31" s="327" t="s">
        <v>594</v>
      </c>
      <c r="C31" s="326"/>
      <c r="D31" s="325" t="s">
        <v>593</v>
      </c>
      <c r="E31" s="324" t="s">
        <v>592</v>
      </c>
      <c r="F31" s="323"/>
      <c r="G31" s="287"/>
    </row>
    <row r="32" spans="1:8" s="322" customFormat="1">
      <c r="A32" s="297" t="s">
        <v>31</v>
      </c>
      <c r="B32" s="13" t="s">
        <v>591</v>
      </c>
      <c r="C32" s="301" t="s">
        <v>24</v>
      </c>
      <c r="D32" s="315">
        <v>62660</v>
      </c>
      <c r="E32" s="310" t="s">
        <v>788</v>
      </c>
      <c r="F32" s="293"/>
      <c r="G32" s="287"/>
    </row>
    <row r="33" spans="1:8" s="322" customFormat="1">
      <c r="A33" s="299" t="s">
        <v>25</v>
      </c>
      <c r="B33" s="13" t="s">
        <v>590</v>
      </c>
      <c r="C33" s="298" t="s">
        <v>26</v>
      </c>
      <c r="D33" s="313">
        <v>1</v>
      </c>
      <c r="E33" s="310"/>
      <c r="F33" s="293"/>
      <c r="G33" s="287"/>
    </row>
    <row r="34" spans="1:8">
      <c r="A34" s="297" t="s">
        <v>27</v>
      </c>
      <c r="B34" s="13" t="s">
        <v>589</v>
      </c>
      <c r="C34" s="296" t="s">
        <v>28</v>
      </c>
      <c r="D34" s="313">
        <v>60</v>
      </c>
      <c r="E34" s="294"/>
      <c r="F34" s="293"/>
      <c r="G34" s="287"/>
    </row>
    <row r="35" spans="1:8">
      <c r="A35" s="292" t="s">
        <v>29</v>
      </c>
      <c r="B35" s="321" t="s">
        <v>588</v>
      </c>
      <c r="C35" s="291" t="s">
        <v>30</v>
      </c>
      <c r="D35" s="320">
        <v>20</v>
      </c>
      <c r="E35" s="289"/>
      <c r="F35" s="288"/>
      <c r="G35" s="287"/>
    </row>
    <row r="36" spans="1:8" hidden="1">
      <c r="A36" s="731" t="s">
        <v>587</v>
      </c>
      <c r="B36" s="732"/>
      <c r="C36" s="732"/>
      <c r="D36" s="732"/>
      <c r="E36" s="732"/>
      <c r="F36" s="733"/>
      <c r="G36" s="287"/>
    </row>
    <row r="37" spans="1:8" hidden="1">
      <c r="A37" s="304" t="s">
        <v>23</v>
      </c>
      <c r="B37" s="319" t="s">
        <v>572</v>
      </c>
      <c r="C37" s="303"/>
      <c r="D37" s="302"/>
      <c r="E37" s="294"/>
      <c r="F37" s="293"/>
      <c r="G37" s="287"/>
    </row>
    <row r="38" spans="1:8" hidden="1">
      <c r="A38" s="297" t="s">
        <v>31</v>
      </c>
      <c r="B38" s="319" t="s">
        <v>571</v>
      </c>
      <c r="C38" s="301" t="s">
        <v>24</v>
      </c>
      <c r="D38" s="300"/>
      <c r="E38" s="294"/>
      <c r="F38" s="293"/>
      <c r="G38" s="287"/>
      <c r="H38" s="61"/>
    </row>
    <row r="39" spans="1:8" hidden="1">
      <c r="A39" s="299" t="s">
        <v>25</v>
      </c>
      <c r="B39" s="319" t="s">
        <v>570</v>
      </c>
      <c r="C39" s="298" t="s">
        <v>26</v>
      </c>
      <c r="D39" s="295"/>
      <c r="E39" s="294"/>
      <c r="F39" s="293"/>
      <c r="G39" s="287"/>
    </row>
    <row r="40" spans="1:8" hidden="1">
      <c r="A40" s="297" t="s">
        <v>27</v>
      </c>
      <c r="B40" s="319" t="s">
        <v>569</v>
      </c>
      <c r="C40" s="296" t="s">
        <v>28</v>
      </c>
      <c r="D40" s="295"/>
      <c r="E40" s="294"/>
      <c r="F40" s="293"/>
      <c r="G40" s="287"/>
    </row>
    <row r="41" spans="1:8" hidden="1">
      <c r="A41" s="292" t="s">
        <v>29</v>
      </c>
      <c r="B41" s="318" t="s">
        <v>568</v>
      </c>
      <c r="C41" s="291" t="s">
        <v>30</v>
      </c>
      <c r="D41" s="290"/>
      <c r="E41" s="289"/>
      <c r="F41" s="288"/>
      <c r="G41" s="287"/>
    </row>
    <row r="42" spans="1:8" hidden="1">
      <c r="A42" s="736" t="s">
        <v>586</v>
      </c>
      <c r="B42" s="737"/>
      <c r="C42" s="737"/>
      <c r="D42" s="737"/>
      <c r="E42" s="737"/>
      <c r="F42" s="738"/>
      <c r="G42" s="287"/>
    </row>
    <row r="43" spans="1:8" hidden="1">
      <c r="A43" s="304" t="s">
        <v>585</v>
      </c>
      <c r="B43" s="13" t="s">
        <v>567</v>
      </c>
      <c r="C43" s="303"/>
      <c r="D43" s="317"/>
      <c r="E43" s="316" t="s">
        <v>584</v>
      </c>
      <c r="F43" s="293"/>
      <c r="G43" s="280"/>
    </row>
    <row r="44" spans="1:8" hidden="1">
      <c r="A44" s="297" t="s">
        <v>31</v>
      </c>
      <c r="B44" s="13" t="s">
        <v>566</v>
      </c>
      <c r="C44" s="301" t="s">
        <v>24</v>
      </c>
      <c r="D44" s="315"/>
      <c r="E44" s="310"/>
      <c r="F44" s="309"/>
      <c r="G44" s="280"/>
    </row>
    <row r="45" spans="1:8" hidden="1">
      <c r="A45" s="299" t="s">
        <v>25</v>
      </c>
      <c r="B45" s="13" t="s">
        <v>565</v>
      </c>
      <c r="C45" s="298" t="s">
        <v>26</v>
      </c>
      <c r="D45" s="313"/>
      <c r="E45" s="314"/>
      <c r="F45" s="293"/>
      <c r="G45" s="287"/>
    </row>
    <row r="46" spans="1:8" hidden="1">
      <c r="A46" s="297" t="s">
        <v>27</v>
      </c>
      <c r="B46" s="13" t="s">
        <v>564</v>
      </c>
      <c r="C46" s="296" t="s">
        <v>28</v>
      </c>
      <c r="D46" s="313"/>
      <c r="E46" s="310"/>
      <c r="F46" s="309"/>
      <c r="G46" s="280"/>
    </row>
    <row r="47" spans="1:8" hidden="1">
      <c r="A47" s="312" t="s">
        <v>29</v>
      </c>
      <c r="B47" s="13" t="s">
        <v>563</v>
      </c>
      <c r="C47" s="296" t="s">
        <v>30</v>
      </c>
      <c r="D47" s="311"/>
      <c r="E47" s="310"/>
      <c r="F47" s="309"/>
      <c r="G47" s="280"/>
    </row>
    <row r="48" spans="1:8" hidden="1">
      <c r="A48" s="135" t="s">
        <v>583</v>
      </c>
      <c r="B48" s="13" t="s">
        <v>562</v>
      </c>
      <c r="C48" s="308"/>
      <c r="D48" s="307"/>
      <c r="E48" s="306"/>
      <c r="F48" s="305"/>
      <c r="G48" s="280"/>
    </row>
    <row r="49" spans="1:8" hidden="1">
      <c r="A49" s="743" t="s">
        <v>582</v>
      </c>
      <c r="B49" s="744"/>
      <c r="C49" s="744"/>
      <c r="D49" s="744"/>
      <c r="E49" s="744"/>
      <c r="F49" s="745"/>
      <c r="G49" s="287"/>
    </row>
    <row r="50" spans="1:8" hidden="1">
      <c r="A50" s="304" t="s">
        <v>23</v>
      </c>
      <c r="B50" s="13" t="s">
        <v>561</v>
      </c>
      <c r="C50" s="303"/>
      <c r="D50" s="302"/>
      <c r="E50" s="294"/>
      <c r="F50" s="293"/>
      <c r="G50" s="287"/>
    </row>
    <row r="51" spans="1:8" hidden="1">
      <c r="A51" s="297" t="s">
        <v>31</v>
      </c>
      <c r="B51" s="13" t="s">
        <v>581</v>
      </c>
      <c r="C51" s="301" t="s">
        <v>24</v>
      </c>
      <c r="D51" s="300"/>
      <c r="E51" s="294"/>
      <c r="F51" s="293"/>
      <c r="G51" s="287"/>
      <c r="H51" s="61"/>
    </row>
    <row r="52" spans="1:8" hidden="1">
      <c r="A52" s="299" t="s">
        <v>25</v>
      </c>
      <c r="B52" s="13" t="s">
        <v>580</v>
      </c>
      <c r="C52" s="298" t="s">
        <v>26</v>
      </c>
      <c r="D52" s="295"/>
      <c r="E52" s="294"/>
      <c r="F52" s="293"/>
      <c r="G52" s="287"/>
    </row>
    <row r="53" spans="1:8" hidden="1">
      <c r="A53" s="297" t="s">
        <v>27</v>
      </c>
      <c r="B53" s="13" t="s">
        <v>579</v>
      </c>
      <c r="C53" s="296" t="s">
        <v>28</v>
      </c>
      <c r="D53" s="295"/>
      <c r="E53" s="294"/>
      <c r="F53" s="293"/>
      <c r="G53" s="287"/>
    </row>
    <row r="54" spans="1:8" hidden="1">
      <c r="A54" s="292" t="s">
        <v>29</v>
      </c>
      <c r="B54" s="13" t="s">
        <v>578</v>
      </c>
      <c r="C54" s="291" t="s">
        <v>30</v>
      </c>
      <c r="D54" s="290"/>
      <c r="E54" s="289"/>
      <c r="F54" s="288"/>
      <c r="G54" s="287"/>
    </row>
    <row r="55" spans="1:8" hidden="1">
      <c r="A55" s="286"/>
      <c r="B55" s="285"/>
      <c r="C55" s="284"/>
      <c r="D55" s="283"/>
      <c r="E55" s="282"/>
      <c r="F55" s="281"/>
      <c r="G55" s="280"/>
    </row>
    <row r="57" spans="1:8">
      <c r="A57" s="747"/>
      <c r="B57" s="748"/>
      <c r="C57" s="748"/>
      <c r="D57" s="748"/>
      <c r="E57" s="748"/>
      <c r="F57" s="748"/>
      <c r="G57" s="279"/>
      <c r="H57" s="279"/>
    </row>
    <row r="58" spans="1:8" s="277" customFormat="1" ht="29.25" customHeight="1">
      <c r="A58" s="749" t="s">
        <v>787</v>
      </c>
      <c r="B58" s="748"/>
      <c r="C58" s="748"/>
      <c r="D58" s="748"/>
      <c r="E58" s="748"/>
      <c r="F58" s="748"/>
    </row>
    <row r="59" spans="1:8" s="277" customFormat="1" ht="13.5" customHeight="1">
      <c r="A59" s="278" t="s">
        <v>577</v>
      </c>
      <c r="B59" s="276"/>
      <c r="C59" s="276"/>
      <c r="D59" s="276"/>
      <c r="E59" s="276"/>
      <c r="F59" s="276"/>
    </row>
    <row r="60" spans="1:8" s="277" customFormat="1" ht="12.95" customHeight="1">
      <c r="A60" s="278" t="s">
        <v>576</v>
      </c>
      <c r="B60" s="276"/>
      <c r="C60" s="276"/>
      <c r="D60" s="276"/>
      <c r="E60" s="276"/>
      <c r="F60" s="276"/>
    </row>
    <row r="61" spans="1:8" ht="12.75" customHeight="1">
      <c r="A61" s="60"/>
      <c r="B61" s="276"/>
      <c r="C61" s="276"/>
      <c r="D61" s="276"/>
      <c r="E61" s="276"/>
      <c r="F61" s="276"/>
      <c r="G61" s="272"/>
      <c r="H61" s="275"/>
    </row>
    <row r="62" spans="1:8">
      <c r="E62" s="271"/>
      <c r="F62" s="271"/>
      <c r="G62" s="269"/>
    </row>
    <row r="63" spans="1:8">
      <c r="A63" s="747"/>
      <c r="B63" s="747"/>
      <c r="C63" s="747"/>
      <c r="D63" s="747"/>
      <c r="E63" s="747"/>
      <c r="F63" s="747"/>
      <c r="G63" s="272"/>
    </row>
    <row r="64" spans="1:8">
      <c r="A64" s="274" t="s">
        <v>575</v>
      </c>
      <c r="B64" s="273"/>
      <c r="C64" s="273"/>
      <c r="D64" s="273"/>
      <c r="E64" s="273"/>
      <c r="F64" s="273"/>
      <c r="G64" s="272"/>
    </row>
    <row r="65" spans="1:7">
      <c r="A65" s="746"/>
      <c r="B65" s="746"/>
      <c r="C65" s="746"/>
      <c r="D65" s="746"/>
      <c r="E65" s="746"/>
      <c r="F65" s="746"/>
      <c r="G65" s="269"/>
    </row>
  </sheetData>
  <mergeCells count="21">
    <mergeCell ref="A49:F49"/>
    <mergeCell ref="A65:F65"/>
    <mergeCell ref="A57:F57"/>
    <mergeCell ref="A63:F63"/>
    <mergeCell ref="A58:F58"/>
    <mergeCell ref="A30:F30"/>
    <mergeCell ref="E22:F22"/>
    <mergeCell ref="E10:F10"/>
    <mergeCell ref="A6:F6"/>
    <mergeCell ref="A42:F42"/>
    <mergeCell ref="A7:F7"/>
    <mergeCell ref="E13:F13"/>
    <mergeCell ref="E21:F21"/>
    <mergeCell ref="A14:F14"/>
    <mergeCell ref="A36:F36"/>
    <mergeCell ref="A23:F23"/>
    <mergeCell ref="A5:F5"/>
    <mergeCell ref="E12:F12"/>
    <mergeCell ref="A2:F2"/>
    <mergeCell ref="A24:F24"/>
    <mergeCell ref="A3:F3"/>
  </mergeCells>
  <dataValidations count="4">
    <dataValidation allowBlank="1" showInputMessage="1" showErrorMessage="1" sqref="D32:D35 D25:D26 D28:D29 D44:D47"/>
    <dataValidation type="whole" operator="greaterThanOrEqual" allowBlank="1" showInputMessage="1" showErrorMessage="1" sqref="D33 D45">
      <formula1>1</formula1>
    </dataValidation>
    <dataValidation type="decimal" operator="lessThanOrEqual" allowBlank="1" showInputMessage="1" showErrorMessage="1" sqref="D35 D47">
      <formula1>35</formula1>
    </dataValidation>
    <dataValidation type="whole" operator="greaterThanOrEqual" allowBlank="1" showInputMessage="1" showErrorMessage="1" sqref="D34 D46">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03" customWidth="1"/>
    <col min="2" max="2" width="2.7109375" style="103" customWidth="1"/>
    <col min="3" max="3" width="20.7109375" style="103" customWidth="1"/>
    <col min="4" max="4" width="10.85546875" style="103" customWidth="1"/>
    <col min="5" max="5" width="20.7109375" style="103" customWidth="1"/>
    <col min="6" max="6" width="16.140625" style="103" customWidth="1"/>
    <col min="7" max="7" width="2" style="103" customWidth="1"/>
    <col min="8" max="8" width="13.28515625" style="103" bestFit="1" customWidth="1"/>
    <col min="9" max="16384" width="11.42578125" style="103"/>
  </cols>
  <sheetData>
    <row r="1" spans="1:10" ht="20.25" customHeight="1">
      <c r="A1" s="725" t="s">
        <v>895</v>
      </c>
      <c r="B1" s="725"/>
      <c r="C1" s="725"/>
      <c r="D1" s="725"/>
      <c r="E1" s="725"/>
      <c r="F1" s="725"/>
    </row>
    <row r="2" spans="1:10" ht="12.95" customHeight="1">
      <c r="A2" s="725" t="s">
        <v>553</v>
      </c>
      <c r="B2" s="725"/>
      <c r="C2" s="725"/>
      <c r="D2" s="725"/>
      <c r="E2" s="725"/>
      <c r="F2" s="725"/>
    </row>
    <row r="3" spans="1:10" ht="12.95" customHeight="1">
      <c r="A3" s="20"/>
      <c r="B3" s="15"/>
      <c r="C3" s="15"/>
      <c r="D3" s="15"/>
      <c r="E3" s="15"/>
      <c r="F3" s="257"/>
    </row>
    <row r="4" spans="1:10" ht="18.75" customHeight="1">
      <c r="A4" s="757" t="s">
        <v>894</v>
      </c>
      <c r="B4" s="757"/>
      <c r="C4" s="757"/>
      <c r="D4" s="757"/>
      <c r="E4" s="757"/>
      <c r="F4" s="757"/>
    </row>
    <row r="5" spans="1:10" ht="12.95" customHeight="1">
      <c r="A5" s="20"/>
      <c r="B5" s="15"/>
      <c r="C5" s="15"/>
      <c r="D5" s="15"/>
      <c r="E5" s="15"/>
      <c r="F5" s="15"/>
    </row>
    <row r="6" spans="1:10" ht="12.95" customHeight="1">
      <c r="A6" s="15"/>
      <c r="B6" s="15"/>
      <c r="C6" s="15"/>
      <c r="D6" s="15"/>
      <c r="E6" s="15"/>
      <c r="F6" s="15"/>
    </row>
    <row r="7" spans="1:10" ht="12.95" customHeight="1">
      <c r="A7" s="758" t="s">
        <v>799</v>
      </c>
      <c r="B7" s="758"/>
      <c r="C7" s="758"/>
      <c r="D7" s="758"/>
      <c r="E7" s="758"/>
      <c r="F7" s="758"/>
    </row>
    <row r="8" spans="1:10" ht="12.95" customHeight="1">
      <c r="A8" s="759" t="s">
        <v>554</v>
      </c>
      <c r="B8" s="759"/>
      <c r="C8" s="759"/>
      <c r="D8" s="759"/>
      <c r="E8" s="424" t="s">
        <v>555</v>
      </c>
      <c r="F8" s="424" t="s">
        <v>556</v>
      </c>
      <c r="J8" s="258"/>
    </row>
    <row r="9" spans="1:10" ht="12.95" customHeight="1">
      <c r="A9" s="750" t="s">
        <v>557</v>
      </c>
      <c r="B9" s="750"/>
      <c r="C9" s="750"/>
      <c r="D9" s="750"/>
      <c r="E9" s="259" t="e">
        <f>F9/F22</f>
        <v>#REF!</v>
      </c>
      <c r="F9" s="260" t="e">
        <f>'1.0 - Mão de Obra Direta (MO)'!G62</f>
        <v>#REF!</v>
      </c>
      <c r="H9" s="261" t="e">
        <f>F9</f>
        <v>#REF!</v>
      </c>
      <c r="J9" s="258" t="e">
        <f>F9/F22</f>
        <v>#REF!</v>
      </c>
    </row>
    <row r="10" spans="1:10" ht="12.95" customHeight="1">
      <c r="A10" s="750" t="s">
        <v>558</v>
      </c>
      <c r="B10" s="750"/>
      <c r="C10" s="750"/>
      <c r="D10" s="750"/>
      <c r="E10" s="259" t="e">
        <f>F10/F22</f>
        <v>#REF!</v>
      </c>
      <c r="F10" s="260">
        <f>'2.0 - Custos Dependentes (MO)'!G136</f>
        <v>11401</v>
      </c>
      <c r="H10" s="261">
        <f t="shared" ref="H10:H13" si="0">F10</f>
        <v>11401</v>
      </c>
      <c r="J10" s="258" t="e">
        <f>H10/F22</f>
        <v>#REF!</v>
      </c>
    </row>
    <row r="11" spans="1:10" ht="12.95" customHeight="1">
      <c r="A11" s="750" t="s">
        <v>560</v>
      </c>
      <c r="B11" s="750"/>
      <c r="C11" s="750"/>
      <c r="D11" s="750"/>
      <c r="E11" s="259" t="e">
        <f>F11/F22</f>
        <v>#REF!</v>
      </c>
      <c r="F11" s="260">
        <f>'3.0 - Custos Dependentes (Km)'!G101</f>
        <v>46100.91</v>
      </c>
      <c r="H11" s="261">
        <f t="shared" si="0"/>
        <v>46100.91</v>
      </c>
      <c r="J11" s="258" t="e">
        <f>H11/F22</f>
        <v>#REF!</v>
      </c>
    </row>
    <row r="12" spans="1:10" ht="12.95" customHeight="1">
      <c r="A12" s="750" t="s">
        <v>522</v>
      </c>
      <c r="B12" s="750"/>
      <c r="C12" s="750"/>
      <c r="D12" s="750"/>
      <c r="E12" s="259" t="e">
        <f>F12/F22</f>
        <v>#REF!</v>
      </c>
      <c r="F12" s="260">
        <f>'4.0 - Custos Fixos'!G110</f>
        <v>22401.599999999999</v>
      </c>
      <c r="H12" s="261">
        <f t="shared" si="0"/>
        <v>22401.599999999999</v>
      </c>
      <c r="J12" s="258" t="e">
        <f>H12/F22</f>
        <v>#REF!</v>
      </c>
    </row>
    <row r="13" spans="1:10" ht="13.5" customHeight="1">
      <c r="A13" s="750" t="s">
        <v>889</v>
      </c>
      <c r="B13" s="750"/>
      <c r="C13" s="750"/>
      <c r="D13" s="750"/>
      <c r="E13" s="259" t="e">
        <f>F13/F22</f>
        <v>#REF!</v>
      </c>
      <c r="F13" s="260" t="e">
        <f>'5.0 - Custos Destinação'!E32*'Custos Totais RSS'!F16</f>
        <v>#REF!</v>
      </c>
      <c r="H13" s="261" t="e">
        <f t="shared" si="0"/>
        <v>#REF!</v>
      </c>
      <c r="J13" s="258" t="e">
        <f>H13/F22</f>
        <v>#REF!</v>
      </c>
    </row>
    <row r="14" spans="1:10" ht="12.95" customHeight="1">
      <c r="A14" s="751" t="s">
        <v>898</v>
      </c>
      <c r="B14" s="752"/>
      <c r="C14" s="752"/>
      <c r="D14" s="752"/>
      <c r="E14" s="752"/>
      <c r="F14" s="262" t="e">
        <f>SUM(F9:F13)</f>
        <v>#REF!</v>
      </c>
      <c r="H14" s="261" t="e">
        <f>SUM(H9:H13)</f>
        <v>#REF!</v>
      </c>
      <c r="J14" s="258"/>
    </row>
    <row r="15" spans="1:10" ht="12.95" customHeight="1">
      <c r="A15" s="263"/>
      <c r="B15" s="147"/>
      <c r="C15" s="147"/>
      <c r="D15" s="147"/>
      <c r="E15" s="147"/>
      <c r="F15" s="264"/>
      <c r="H15" s="261"/>
      <c r="J15" s="258"/>
    </row>
    <row r="16" spans="1:10" ht="21.75" customHeight="1">
      <c r="A16" s="753" t="s">
        <v>800</v>
      </c>
      <c r="B16" s="753"/>
      <c r="C16" s="753"/>
      <c r="D16" s="753"/>
      <c r="E16" s="753"/>
      <c r="F16" s="423" t="e">
        <f>TRUNC('Dados Gerais RSS'!D17*'Dados Gerais RSS'!D12*1000,2)</f>
        <v>#REF!</v>
      </c>
      <c r="H16" s="261"/>
      <c r="J16" s="258"/>
    </row>
    <row r="17" spans="1:11" ht="12.95" customHeight="1">
      <c r="A17" s="147"/>
      <c r="B17" s="147"/>
      <c r="C17" s="147"/>
      <c r="D17" s="147"/>
      <c r="E17" s="147"/>
      <c r="F17" s="73"/>
      <c r="H17" s="261"/>
      <c r="J17" s="258"/>
    </row>
    <row r="18" spans="1:11" ht="18" customHeight="1">
      <c r="A18" s="753" t="s">
        <v>801</v>
      </c>
      <c r="B18" s="753"/>
      <c r="C18" s="753"/>
      <c r="D18" s="753"/>
      <c r="E18" s="753"/>
      <c r="F18" s="423" t="e">
        <f>TRUNC(F14/F16,2)</f>
        <v>#REF!</v>
      </c>
      <c r="H18" s="261" t="e">
        <f>H14+F20</f>
        <v>#REF!</v>
      </c>
      <c r="I18" s="103" t="e">
        <f>F18*E20</f>
        <v>#REF!</v>
      </c>
      <c r="J18" s="258" t="e">
        <f>1-H14/H18</f>
        <v>#REF!</v>
      </c>
      <c r="K18" s="261"/>
    </row>
    <row r="19" spans="1:11" ht="12.95" customHeight="1">
      <c r="A19" s="263"/>
      <c r="B19" s="147"/>
      <c r="C19" s="147"/>
      <c r="D19" s="147"/>
      <c r="E19" s="147"/>
      <c r="F19" s="264"/>
      <c r="H19" s="261"/>
      <c r="J19" s="258"/>
    </row>
    <row r="20" spans="1:11" ht="12.95" customHeight="1">
      <c r="A20" s="753" t="s">
        <v>559</v>
      </c>
      <c r="B20" s="753"/>
      <c r="C20" s="753"/>
      <c r="D20" s="753"/>
      <c r="E20" s="265">
        <v>0.2339</v>
      </c>
      <c r="F20" s="423" t="e">
        <f>TRUNC(F14*E20,2)</f>
        <v>#REF!</v>
      </c>
      <c r="H20" s="261"/>
      <c r="J20" s="258"/>
    </row>
    <row r="21" spans="1:11" ht="12.95" customHeight="1">
      <c r="A21" s="263"/>
      <c r="B21" s="147"/>
      <c r="C21" s="147"/>
      <c r="D21" s="147"/>
      <c r="E21" s="147"/>
      <c r="F21" s="264"/>
      <c r="H21" s="261"/>
      <c r="J21" s="258"/>
    </row>
    <row r="22" spans="1:11" ht="12.95" customHeight="1">
      <c r="A22" s="751" t="s">
        <v>896</v>
      </c>
      <c r="B22" s="752"/>
      <c r="C22" s="752"/>
      <c r="D22" s="752"/>
      <c r="E22" s="752"/>
      <c r="F22" s="262" t="e">
        <f>F14+F20</f>
        <v>#REF!</v>
      </c>
      <c r="H22" s="261" t="e">
        <f>F22/12</f>
        <v>#REF!</v>
      </c>
      <c r="J22" s="258"/>
    </row>
    <row r="23" spans="1:11" ht="12.95" customHeight="1">
      <c r="A23" s="147"/>
      <c r="B23" s="147"/>
      <c r="C23" s="147"/>
      <c r="D23" s="147"/>
      <c r="E23" s="147"/>
      <c r="F23" s="73"/>
      <c r="H23" s="261"/>
      <c r="J23" s="258"/>
    </row>
    <row r="24" spans="1:11" ht="12.95" customHeight="1">
      <c r="A24" s="266"/>
      <c r="B24" s="22"/>
      <c r="C24" s="22"/>
      <c r="D24" s="22"/>
      <c r="E24" s="22"/>
      <c r="F24" s="264"/>
      <c r="G24" s="261"/>
    </row>
    <row r="25" spans="1:11" ht="12.95" customHeight="1" thickBot="1">
      <c r="A25" s="754" t="s">
        <v>897</v>
      </c>
      <c r="B25" s="755"/>
      <c r="C25" s="755"/>
      <c r="D25" s="755"/>
      <c r="E25" s="755"/>
      <c r="F25" s="628" t="e">
        <f>TRUNC(F22/F16,9)</f>
        <v>#REF!</v>
      </c>
      <c r="G25" s="261"/>
      <c r="H25" s="627" t="e">
        <f>F16*F25</f>
        <v>#REF!</v>
      </c>
    </row>
    <row r="26" spans="1:11" ht="12.95" customHeight="1">
      <c r="A26" s="756"/>
      <c r="B26" s="756"/>
      <c r="C26" s="756"/>
      <c r="D26" s="756"/>
      <c r="E26" s="756"/>
      <c r="F26" s="756"/>
    </row>
    <row r="28" spans="1:11" ht="28.5" customHeight="1">
      <c r="A28" s="749" t="s">
        <v>899</v>
      </c>
      <c r="B28" s="749"/>
      <c r="C28" s="749"/>
      <c r="D28" s="749"/>
      <c r="E28" s="749"/>
      <c r="F28" s="749"/>
    </row>
  </sheetData>
  <mergeCells count="18">
    <mergeCell ref="A9:D9"/>
    <mergeCell ref="A1:F1"/>
    <mergeCell ref="A2:F2"/>
    <mergeCell ref="A4:F4"/>
    <mergeCell ref="A7:F7"/>
    <mergeCell ref="A8:D8"/>
    <mergeCell ref="A28:F28"/>
    <mergeCell ref="A10:D10"/>
    <mergeCell ref="A11:D11"/>
    <mergeCell ref="A12:D12"/>
    <mergeCell ref="A13:D13"/>
    <mergeCell ref="A14:E14"/>
    <mergeCell ref="A16:E16"/>
    <mergeCell ref="A18:E18"/>
    <mergeCell ref="A20:D20"/>
    <mergeCell ref="A22:E22"/>
    <mergeCell ref="A25:E25"/>
    <mergeCell ref="A26:F26"/>
  </mergeCells>
  <printOptions horizontalCentered="1"/>
  <pageMargins left="0.7" right="0.7" top="1.5536458333333334" bottom="0.75" header="0.3" footer="0.3"/>
  <pageSetup paperSize="9" scale="96"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61" customWidth="1"/>
    <col min="2" max="2" width="4.5703125" style="61" customWidth="1"/>
    <col min="3" max="3" width="25.140625" style="61" customWidth="1"/>
    <col min="4" max="4" width="2.140625" style="61" bestFit="1" customWidth="1"/>
    <col min="5" max="5" width="15.42578125" style="61" bestFit="1" customWidth="1"/>
    <col min="6" max="6" width="2.140625" style="61" bestFit="1" customWidth="1"/>
    <col min="7" max="7" width="23.140625" style="61" bestFit="1" customWidth="1"/>
    <col min="8" max="8" width="46.140625" style="349" customWidth="1"/>
    <col min="9" max="16384" width="9.140625" style="61"/>
  </cols>
  <sheetData>
    <row r="1" spans="1:8">
      <c r="A1" s="760" t="s">
        <v>331</v>
      </c>
      <c r="B1" s="760"/>
      <c r="C1" s="760"/>
      <c r="D1" s="760"/>
      <c r="E1" s="760"/>
      <c r="F1" s="760"/>
      <c r="G1" s="760"/>
    </row>
    <row r="2" spans="1:8">
      <c r="A2" s="761" t="s">
        <v>332</v>
      </c>
      <c r="B2" s="761"/>
      <c r="C2" s="761"/>
      <c r="D2" s="761" t="s">
        <v>333</v>
      </c>
      <c r="E2" s="761"/>
      <c r="F2" s="761"/>
      <c r="G2" s="761"/>
    </row>
    <row r="3" spans="1:8">
      <c r="A3" s="762" t="e">
        <f>G62</f>
        <v>#REF!</v>
      </c>
      <c r="B3" s="763"/>
      <c r="C3" s="764"/>
      <c r="D3" s="765" t="e">
        <f>A3/'Custos Totais RSS'!F22</f>
        <v>#REF!</v>
      </c>
      <c r="E3" s="765"/>
      <c r="F3" s="765"/>
      <c r="G3" s="765"/>
    </row>
    <row r="4" spans="1:8">
      <c r="A4" s="350"/>
      <c r="B4" s="351"/>
      <c r="C4" s="351"/>
      <c r="D4" s="352"/>
      <c r="E4" s="352"/>
      <c r="F4" s="352"/>
      <c r="G4" s="353"/>
    </row>
    <row r="5" spans="1:8">
      <c r="A5" s="100" t="s">
        <v>622</v>
      </c>
      <c r="B5" s="101"/>
      <c r="C5" s="101"/>
      <c r="D5" s="101"/>
      <c r="E5" s="101"/>
      <c r="F5" s="101"/>
      <c r="G5" s="102"/>
    </row>
    <row r="6" spans="1:8" ht="14.25">
      <c r="A6" s="65" t="s">
        <v>624</v>
      </c>
      <c r="B6" s="63"/>
      <c r="C6" s="63"/>
      <c r="D6" s="63"/>
      <c r="E6" s="63"/>
      <c r="F6" s="63"/>
      <c r="G6" s="64"/>
    </row>
    <row r="7" spans="1:8">
      <c r="A7" s="17" t="e">
        <f>#REF!</f>
        <v>#REF!</v>
      </c>
      <c r="B7" s="66" t="s">
        <v>334</v>
      </c>
      <c r="C7" s="356">
        <v>1</v>
      </c>
      <c r="D7" s="66" t="s">
        <v>335</v>
      </c>
      <c r="E7" s="67" t="e">
        <f>A7*C7</f>
        <v>#REF!</v>
      </c>
      <c r="F7" s="66"/>
      <c r="G7" s="64"/>
    </row>
    <row r="8" spans="1:8">
      <c r="A8" s="68" t="s">
        <v>871</v>
      </c>
      <c r="B8" s="63"/>
      <c r="C8" s="67" t="s">
        <v>336</v>
      </c>
      <c r="D8" s="63"/>
      <c r="E8" s="63"/>
      <c r="F8" s="63"/>
      <c r="G8" s="64"/>
    </row>
    <row r="9" spans="1:8">
      <c r="A9" s="69" t="s">
        <v>337</v>
      </c>
      <c r="B9" s="63"/>
      <c r="C9" s="67" t="s">
        <v>338</v>
      </c>
      <c r="D9" s="63"/>
      <c r="E9" s="63"/>
      <c r="F9" s="63"/>
      <c r="G9" s="64"/>
    </row>
    <row r="10" spans="1:8" ht="14.25">
      <c r="A10" s="357" t="s">
        <v>625</v>
      </c>
      <c r="B10" s="63"/>
      <c r="C10" s="63"/>
      <c r="D10" s="63"/>
      <c r="E10" s="63"/>
      <c r="F10" s="63"/>
      <c r="G10" s="64"/>
    </row>
    <row r="11" spans="1:8">
      <c r="A11" s="17" t="e">
        <f>#REF!</f>
        <v>#REF!</v>
      </c>
      <c r="B11" s="66" t="s">
        <v>334</v>
      </c>
      <c r="C11" s="358">
        <f>(('Dados Gerais RSS'!D33)*1)</f>
        <v>1</v>
      </c>
      <c r="D11" s="66" t="s">
        <v>335</v>
      </c>
      <c r="E11" s="67" t="e">
        <f>A11*C11</f>
        <v>#REF!</v>
      </c>
      <c r="F11" s="63"/>
      <c r="G11" s="64"/>
    </row>
    <row r="12" spans="1:8">
      <c r="A12" s="68" t="s">
        <v>339</v>
      </c>
      <c r="B12" s="63"/>
      <c r="C12" s="67" t="s">
        <v>336</v>
      </c>
      <c r="D12" s="63"/>
      <c r="E12" s="63"/>
      <c r="F12" s="63"/>
      <c r="G12" s="64"/>
      <c r="H12" s="359"/>
    </row>
    <row r="13" spans="1:8">
      <c r="A13" s="71" t="s">
        <v>340</v>
      </c>
      <c r="B13" s="63"/>
      <c r="C13" s="67" t="s">
        <v>338</v>
      </c>
      <c r="D13" s="63"/>
      <c r="E13" s="63"/>
      <c r="F13" s="63"/>
      <c r="G13" s="64"/>
      <c r="H13" s="359"/>
    </row>
    <row r="14" spans="1:8">
      <c r="A14" s="69"/>
      <c r="B14" s="63"/>
      <c r="C14" s="67"/>
      <c r="D14" s="63"/>
      <c r="E14" s="63"/>
      <c r="F14" s="63"/>
      <c r="G14" s="64"/>
    </row>
    <row r="15" spans="1:8">
      <c r="A15" s="67"/>
      <c r="B15" s="63"/>
      <c r="C15" s="67"/>
      <c r="D15" s="63"/>
      <c r="E15" s="63"/>
      <c r="F15" s="63"/>
      <c r="G15" s="64"/>
    </row>
    <row r="16" spans="1:8">
      <c r="A16" s="766" t="s">
        <v>341</v>
      </c>
      <c r="B16" s="767"/>
      <c r="C16" s="767"/>
      <c r="D16" s="767"/>
      <c r="E16" s="767"/>
      <c r="F16" s="767"/>
      <c r="G16" s="72" t="e">
        <f>E11</f>
        <v>#REF!</v>
      </c>
    </row>
    <row r="17" spans="1:7">
      <c r="A17" s="766" t="s">
        <v>342</v>
      </c>
      <c r="B17" s="767"/>
      <c r="C17" s="767"/>
      <c r="D17" s="767"/>
      <c r="E17" s="767"/>
      <c r="F17" s="767"/>
      <c r="G17" s="72" t="e">
        <f>E7</f>
        <v>#REF!</v>
      </c>
    </row>
    <row r="18" spans="1:7">
      <c r="A18" s="67"/>
      <c r="B18" s="63"/>
      <c r="C18" s="67"/>
      <c r="D18" s="63"/>
      <c r="E18" s="63"/>
      <c r="F18" s="63"/>
      <c r="G18" s="64"/>
    </row>
    <row r="19" spans="1:7">
      <c r="A19" s="67"/>
      <c r="B19" s="63"/>
      <c r="C19" s="67"/>
      <c r="D19" s="63"/>
      <c r="E19" s="63"/>
      <c r="F19" s="63"/>
      <c r="G19" s="73">
        <f>C7+C11</f>
        <v>2</v>
      </c>
    </row>
    <row r="20" spans="1:7">
      <c r="A20" s="67"/>
      <c r="B20" s="63"/>
      <c r="C20" s="67"/>
      <c r="D20" s="63"/>
      <c r="E20" s="63"/>
      <c r="F20" s="63"/>
      <c r="G20" s="74" t="s">
        <v>343</v>
      </c>
    </row>
    <row r="21" spans="1:7">
      <c r="A21" s="736" t="s">
        <v>626</v>
      </c>
      <c r="B21" s="737"/>
      <c r="C21" s="737"/>
      <c r="D21" s="737"/>
      <c r="E21" s="737"/>
      <c r="F21" s="737"/>
      <c r="G21" s="738"/>
    </row>
    <row r="22" spans="1:7">
      <c r="A22" s="768" t="s">
        <v>344</v>
      </c>
      <c r="B22" s="769"/>
      <c r="C22" s="769"/>
      <c r="D22" s="769"/>
      <c r="E22" s="769"/>
      <c r="F22" s="769"/>
      <c r="G22" s="770"/>
    </row>
    <row r="23" spans="1:7">
      <c r="A23" s="68"/>
      <c r="B23" s="73"/>
      <c r="C23" s="73"/>
      <c r="D23" s="73"/>
      <c r="E23" s="73"/>
      <c r="F23" s="73"/>
      <c r="G23" s="75"/>
    </row>
    <row r="24" spans="1:7">
      <c r="A24" s="76" t="s">
        <v>345</v>
      </c>
      <c r="B24" s="77"/>
      <c r="C24" s="77" t="s">
        <v>346</v>
      </c>
      <c r="D24" s="77"/>
      <c r="E24" s="77" t="s">
        <v>347</v>
      </c>
      <c r="F24" s="77"/>
      <c r="G24" s="78" t="s">
        <v>348</v>
      </c>
    </row>
    <row r="25" spans="1:7">
      <c r="A25" s="68"/>
      <c r="B25" s="73"/>
      <c r="C25" s="73"/>
      <c r="D25" s="73"/>
      <c r="E25" s="73"/>
      <c r="F25" s="73"/>
      <c r="G25" s="75"/>
    </row>
    <row r="26" spans="1:7">
      <c r="A26" s="80" t="s">
        <v>349</v>
      </c>
      <c r="B26" s="63"/>
      <c r="C26" s="67" t="s">
        <v>350</v>
      </c>
      <c r="D26" s="63"/>
      <c r="E26" s="81">
        <v>0.2</v>
      </c>
      <c r="F26" s="63"/>
      <c r="G26" s="82" t="e">
        <f>TRUNC($G$16*E26,2)</f>
        <v>#REF!</v>
      </c>
    </row>
    <row r="27" spans="1:7">
      <c r="A27" s="80" t="s">
        <v>351</v>
      </c>
      <c r="B27" s="63"/>
      <c r="C27" s="67" t="s">
        <v>350</v>
      </c>
      <c r="D27" s="63"/>
      <c r="E27" s="81">
        <v>1.4999999999999999E-2</v>
      </c>
      <c r="F27" s="63"/>
      <c r="G27" s="82" t="e">
        <f t="shared" ref="G27:G33" si="0">$G$16*E27</f>
        <v>#REF!</v>
      </c>
    </row>
    <row r="28" spans="1:7">
      <c r="A28" s="80" t="s">
        <v>352</v>
      </c>
      <c r="B28" s="63"/>
      <c r="C28" s="67" t="s">
        <v>350</v>
      </c>
      <c r="D28" s="63"/>
      <c r="E28" s="81">
        <v>0.01</v>
      </c>
      <c r="F28" s="63"/>
      <c r="G28" s="82" t="e">
        <f t="shared" si="0"/>
        <v>#REF!</v>
      </c>
    </row>
    <row r="29" spans="1:7">
      <c r="A29" s="80" t="s">
        <v>353</v>
      </c>
      <c r="B29" s="63"/>
      <c r="C29" s="67" t="s">
        <v>350</v>
      </c>
      <c r="D29" s="63"/>
      <c r="E29" s="81">
        <v>2E-3</v>
      </c>
      <c r="F29" s="63"/>
      <c r="G29" s="82" t="e">
        <f t="shared" si="0"/>
        <v>#REF!</v>
      </c>
    </row>
    <row r="30" spans="1:7">
      <c r="A30" s="80" t="s">
        <v>354</v>
      </c>
      <c r="B30" s="63"/>
      <c r="C30" s="67" t="s">
        <v>350</v>
      </c>
      <c r="D30" s="63"/>
      <c r="E30" s="81">
        <v>6.0000000000000001E-3</v>
      </c>
      <c r="F30" s="63"/>
      <c r="G30" s="82" t="e">
        <f t="shared" si="0"/>
        <v>#REF!</v>
      </c>
    </row>
    <row r="31" spans="1:7">
      <c r="A31" s="80" t="s">
        <v>355</v>
      </c>
      <c r="B31" s="63"/>
      <c r="C31" s="67" t="s">
        <v>350</v>
      </c>
      <c r="D31" s="63"/>
      <c r="E31" s="81">
        <v>2.5000000000000001E-2</v>
      </c>
      <c r="F31" s="63"/>
      <c r="G31" s="82" t="e">
        <f t="shared" si="0"/>
        <v>#REF!</v>
      </c>
    </row>
    <row r="32" spans="1:7">
      <c r="A32" s="80" t="s">
        <v>356</v>
      </c>
      <c r="B32" s="63"/>
      <c r="C32" s="67" t="s">
        <v>350</v>
      </c>
      <c r="D32" s="63"/>
      <c r="E32" s="81">
        <v>0.02</v>
      </c>
      <c r="F32" s="63"/>
      <c r="G32" s="82" t="e">
        <f t="shared" si="0"/>
        <v>#REF!</v>
      </c>
    </row>
    <row r="33" spans="1:7">
      <c r="A33" s="80" t="s">
        <v>357</v>
      </c>
      <c r="B33" s="63"/>
      <c r="C33" s="67" t="s">
        <v>350</v>
      </c>
      <c r="D33" s="63"/>
      <c r="E33" s="81">
        <v>0.08</v>
      </c>
      <c r="F33" s="63"/>
      <c r="G33" s="82" t="e">
        <f t="shared" si="0"/>
        <v>#REF!</v>
      </c>
    </row>
    <row r="34" spans="1:7">
      <c r="A34" s="62" t="s">
        <v>358</v>
      </c>
      <c r="B34" s="83"/>
      <c r="C34" s="73"/>
      <c r="D34" s="83"/>
      <c r="E34" s="84">
        <f>SUM(E26:E33)</f>
        <v>0.3580000000000001</v>
      </c>
      <c r="F34" s="83"/>
      <c r="G34" s="75" t="e">
        <f>SUM(G26:G33)</f>
        <v>#REF!</v>
      </c>
    </row>
    <row r="35" spans="1:7">
      <c r="A35" s="62"/>
      <c r="B35" s="83"/>
      <c r="C35" s="73"/>
      <c r="D35" s="83"/>
      <c r="E35" s="84"/>
      <c r="F35" s="83"/>
      <c r="G35" s="75"/>
    </row>
    <row r="36" spans="1:7">
      <c r="A36" s="68" t="s">
        <v>359</v>
      </c>
      <c r="B36" s="83"/>
      <c r="C36" s="73"/>
      <c r="D36" s="83"/>
      <c r="E36" s="84"/>
      <c r="F36" s="83"/>
      <c r="G36" s="75"/>
    </row>
    <row r="37" spans="1:7">
      <c r="A37" s="80" t="s">
        <v>360</v>
      </c>
      <c r="B37" s="63"/>
      <c r="C37" s="67" t="s">
        <v>361</v>
      </c>
      <c r="D37" s="63"/>
      <c r="E37" s="81">
        <v>0.121</v>
      </c>
      <c r="F37" s="63"/>
      <c r="G37" s="82" t="e">
        <f t="shared" ref="G37:G42" si="1">$G$16*E37</f>
        <v>#REF!</v>
      </c>
    </row>
    <row r="38" spans="1:7">
      <c r="A38" s="80" t="s">
        <v>362</v>
      </c>
      <c r="B38" s="63"/>
      <c r="C38" s="67" t="s">
        <v>363</v>
      </c>
      <c r="D38" s="63"/>
      <c r="E38" s="81">
        <v>2.1000000000000001E-2</v>
      </c>
      <c r="F38" s="63"/>
      <c r="G38" s="82" t="e">
        <f t="shared" si="1"/>
        <v>#REF!</v>
      </c>
    </row>
    <row r="39" spans="1:7">
      <c r="A39" s="80" t="s">
        <v>364</v>
      </c>
      <c r="B39" s="63"/>
      <c r="C39" s="67" t="s">
        <v>365</v>
      </c>
      <c r="D39" s="63"/>
      <c r="E39" s="81">
        <v>1.4999999999999999E-2</v>
      </c>
      <c r="F39" s="63"/>
      <c r="G39" s="82" t="e">
        <f t="shared" si="1"/>
        <v>#REF!</v>
      </c>
    </row>
    <row r="40" spans="1:7">
      <c r="A40" s="80" t="s">
        <v>366</v>
      </c>
      <c r="B40" s="63"/>
      <c r="C40" s="67" t="s">
        <v>367</v>
      </c>
      <c r="D40" s="63"/>
      <c r="E40" s="81">
        <v>1E-3</v>
      </c>
      <c r="F40" s="83"/>
      <c r="G40" s="82" t="e">
        <f t="shared" si="1"/>
        <v>#REF!</v>
      </c>
    </row>
    <row r="41" spans="1:7">
      <c r="A41" s="80" t="s">
        <v>368</v>
      </c>
      <c r="B41" s="63"/>
      <c r="C41" s="67" t="s">
        <v>369</v>
      </c>
      <c r="D41" s="63"/>
      <c r="E41" s="81">
        <v>9.0999999999999998E-2</v>
      </c>
      <c r="F41" s="83"/>
      <c r="G41" s="82" t="e">
        <f t="shared" si="1"/>
        <v>#REF!</v>
      </c>
    </row>
    <row r="42" spans="1:7">
      <c r="A42" s="80" t="s">
        <v>370</v>
      </c>
      <c r="B42" s="63"/>
      <c r="C42" s="67" t="s">
        <v>371</v>
      </c>
      <c r="D42" s="63"/>
      <c r="E42" s="81">
        <v>7.0000000000000007E-2</v>
      </c>
      <c r="F42" s="83"/>
      <c r="G42" s="82" t="e">
        <f t="shared" si="1"/>
        <v>#REF!</v>
      </c>
    </row>
    <row r="43" spans="1:7">
      <c r="A43" s="62" t="s">
        <v>372</v>
      </c>
      <c r="B43" s="83"/>
      <c r="C43" s="73"/>
      <c r="D43" s="83"/>
      <c r="E43" s="84">
        <f>SUM(E37:E42)</f>
        <v>0.31899999999999995</v>
      </c>
      <c r="F43" s="83"/>
      <c r="G43" s="75" t="e">
        <f>SUM(G37:G42)</f>
        <v>#REF!</v>
      </c>
    </row>
    <row r="44" spans="1:7">
      <c r="A44" s="62"/>
      <c r="B44" s="83"/>
      <c r="C44" s="73"/>
      <c r="D44" s="83"/>
      <c r="E44" s="84"/>
      <c r="F44" s="83"/>
      <c r="G44" s="75"/>
    </row>
    <row r="45" spans="1:7">
      <c r="A45" s="68" t="s">
        <v>373</v>
      </c>
      <c r="B45" s="83"/>
      <c r="C45" s="73"/>
      <c r="D45" s="83"/>
      <c r="E45" s="84"/>
      <c r="F45" s="83"/>
      <c r="G45" s="75"/>
    </row>
    <row r="46" spans="1:7">
      <c r="A46" s="80" t="s">
        <v>374</v>
      </c>
      <c r="B46" s="63"/>
      <c r="C46" s="67" t="s">
        <v>375</v>
      </c>
      <c r="D46" s="63"/>
      <c r="E46" s="81">
        <v>3.6999999999999998E-2</v>
      </c>
      <c r="F46" s="63"/>
      <c r="G46" s="82" t="e">
        <f>$G$16*E46</f>
        <v>#REF!</v>
      </c>
    </row>
    <row r="47" spans="1:7">
      <c r="A47" s="80" t="s">
        <v>374</v>
      </c>
      <c r="B47" s="63"/>
      <c r="C47" s="67" t="s">
        <v>376</v>
      </c>
      <c r="D47" s="63"/>
      <c r="E47" s="81">
        <v>8.9999999999999993E-3</v>
      </c>
      <c r="F47" s="63"/>
      <c r="G47" s="82" t="e">
        <f>$G$16*E47</f>
        <v>#REF!</v>
      </c>
    </row>
    <row r="48" spans="1:7">
      <c r="A48" s="80" t="s">
        <v>377</v>
      </c>
      <c r="B48" s="63"/>
      <c r="C48" s="67" t="s">
        <v>378</v>
      </c>
      <c r="D48" s="63"/>
      <c r="E48" s="81">
        <v>7.0000000000000001E-3</v>
      </c>
      <c r="F48" s="63"/>
      <c r="G48" s="82" t="e">
        <f>$G$16*E48</f>
        <v>#REF!</v>
      </c>
    </row>
    <row r="49" spans="1:8">
      <c r="A49" s="80" t="s">
        <v>379</v>
      </c>
      <c r="B49" s="63"/>
      <c r="C49" s="67" t="s">
        <v>380</v>
      </c>
      <c r="D49" s="63"/>
      <c r="E49" s="81">
        <v>1.7999999999999999E-2</v>
      </c>
      <c r="F49" s="63"/>
      <c r="G49" s="82" t="e">
        <f>$G$16*E49</f>
        <v>#REF!</v>
      </c>
    </row>
    <row r="50" spans="1:8">
      <c r="A50" s="62" t="s">
        <v>381</v>
      </c>
      <c r="B50" s="83"/>
      <c r="C50" s="73"/>
      <c r="D50" s="83"/>
      <c r="E50" s="84">
        <f>SUM(E46:E49)</f>
        <v>7.0999999999999994E-2</v>
      </c>
      <c r="F50" s="83"/>
      <c r="G50" s="75" t="e">
        <f>SUM(G46:G49)</f>
        <v>#REF!</v>
      </c>
    </row>
    <row r="51" spans="1:8">
      <c r="A51" s="80"/>
      <c r="B51" s="63"/>
      <c r="C51" s="67"/>
      <c r="D51" s="63"/>
      <c r="E51" s="81"/>
      <c r="F51" s="63"/>
      <c r="G51" s="82"/>
    </row>
    <row r="52" spans="1:8">
      <c r="A52" s="68" t="s">
        <v>382</v>
      </c>
      <c r="B52" s="63"/>
      <c r="C52" s="67"/>
      <c r="D52" s="63"/>
      <c r="E52" s="81"/>
      <c r="F52" s="63"/>
      <c r="G52" s="82"/>
    </row>
    <row r="53" spans="1:8">
      <c r="A53" s="80" t="s">
        <v>383</v>
      </c>
      <c r="B53" s="63"/>
      <c r="C53" s="67" t="s">
        <v>384</v>
      </c>
      <c r="D53" s="63"/>
      <c r="E53" s="81">
        <v>0.11700000000000001</v>
      </c>
      <c r="F53" s="63"/>
      <c r="G53" s="82" t="e">
        <f>$G$16*E53</f>
        <v>#REF!</v>
      </c>
    </row>
    <row r="54" spans="1:8">
      <c r="A54" s="62" t="s">
        <v>385</v>
      </c>
      <c r="B54" s="83"/>
      <c r="C54" s="83"/>
      <c r="D54" s="83"/>
      <c r="E54" s="84">
        <f>SUM(E53)</f>
        <v>0.11700000000000001</v>
      </c>
      <c r="F54" s="63"/>
      <c r="G54" s="75" t="e">
        <f>SUM(G53)</f>
        <v>#REF!</v>
      </c>
    </row>
    <row r="55" spans="1:8">
      <c r="A55" s="80"/>
      <c r="B55" s="63"/>
      <c r="C55" s="63"/>
      <c r="D55" s="63"/>
      <c r="E55" s="63"/>
      <c r="F55" s="63"/>
      <c r="G55" s="85"/>
    </row>
    <row r="56" spans="1:8" ht="15">
      <c r="A56" s="86" t="s">
        <v>386</v>
      </c>
      <c r="B56" s="20"/>
      <c r="C56" s="73" t="e">
        <f>G16</f>
        <v>#REF!</v>
      </c>
      <c r="D56" s="87" t="s">
        <v>334</v>
      </c>
      <c r="E56" s="88">
        <f>E54+E50+E43+E34</f>
        <v>0.86499999999999999</v>
      </c>
      <c r="F56" s="87" t="s">
        <v>335</v>
      </c>
      <c r="G56" s="75" t="e">
        <f>G54+G50+G43+G34</f>
        <v>#REF!</v>
      </c>
    </row>
    <row r="57" spans="1:8">
      <c r="A57" s="89"/>
      <c r="B57" s="15"/>
      <c r="C57" s="90" t="s">
        <v>387</v>
      </c>
      <c r="D57" s="15"/>
      <c r="E57" s="13" t="s">
        <v>388</v>
      </c>
      <c r="F57" s="15"/>
      <c r="G57" s="91"/>
    </row>
    <row r="58" spans="1:8">
      <c r="A58" s="89"/>
      <c r="B58" s="15"/>
      <c r="C58" s="26"/>
      <c r="D58" s="15"/>
      <c r="E58" s="15"/>
      <c r="F58" s="15"/>
      <c r="G58" s="91"/>
    </row>
    <row r="59" spans="1:8" ht="15">
      <c r="A59" s="92" t="s">
        <v>389</v>
      </c>
      <c r="B59" s="63"/>
      <c r="C59" s="67" t="e">
        <f>C56+G17</f>
        <v>#REF!</v>
      </c>
      <c r="D59" s="66" t="s">
        <v>390</v>
      </c>
      <c r="E59" s="67" t="e">
        <f>G56</f>
        <v>#REF!</v>
      </c>
      <c r="F59" s="66" t="s">
        <v>335</v>
      </c>
      <c r="G59" s="75" t="e">
        <f>C59+E59</f>
        <v>#REF!</v>
      </c>
    </row>
    <row r="60" spans="1:8">
      <c r="A60" s="69"/>
      <c r="B60" s="93"/>
      <c r="C60" s="93" t="s">
        <v>627</v>
      </c>
      <c r="D60" s="63"/>
      <c r="E60" s="67" t="s">
        <v>391</v>
      </c>
      <c r="F60" s="63"/>
      <c r="G60" s="94"/>
    </row>
    <row r="61" spans="1:8">
      <c r="A61" s="69"/>
      <c r="B61" s="93"/>
      <c r="C61" s="93"/>
      <c r="D61" s="63"/>
      <c r="E61" s="67"/>
      <c r="F61" s="63"/>
      <c r="G61" s="94"/>
    </row>
    <row r="62" spans="1:8" ht="15">
      <c r="A62" s="92" t="s">
        <v>392</v>
      </c>
      <c r="B62" s="63"/>
      <c r="C62" s="67">
        <f>'Dados Gerais RSS'!D12</f>
        <v>260</v>
      </c>
      <c r="D62" s="66"/>
      <c r="E62" s="67" t="e">
        <f>TRUNC(G59/'Dados Gerais RSS'!D13,2)</f>
        <v>#REF!</v>
      </c>
      <c r="F62" s="66"/>
      <c r="G62" s="75" t="e">
        <f>E62*C62</f>
        <v>#REF!</v>
      </c>
      <c r="H62" s="349" t="e">
        <f>G16*E56</f>
        <v>#REF!</v>
      </c>
    </row>
    <row r="63" spans="1:8">
      <c r="A63" s="69"/>
      <c r="B63" s="93"/>
      <c r="C63" s="93" t="str">
        <f>'Dados Gerais RSS'!C12</f>
        <v>Dias Coleta Anual</v>
      </c>
      <c r="D63" s="63"/>
      <c r="E63" s="67" t="s">
        <v>393</v>
      </c>
      <c r="F63" s="63"/>
      <c r="G63" s="94"/>
    </row>
    <row r="64" spans="1:8">
      <c r="A64" s="95"/>
      <c r="B64" s="96"/>
      <c r="C64" s="96"/>
      <c r="D64" s="97"/>
      <c r="E64" s="98" t="s">
        <v>394</v>
      </c>
      <c r="F64" s="97"/>
      <c r="G64" s="99"/>
    </row>
    <row r="65" spans="1:7" ht="28.5" customHeight="1"/>
    <row r="66" spans="1:7">
      <c r="A66" s="79"/>
    </row>
    <row r="67" spans="1:7" ht="26.25" customHeight="1"/>
    <row r="68" spans="1:7" ht="31.5" customHeight="1">
      <c r="A68" s="749"/>
      <c r="B68" s="749"/>
      <c r="C68" s="749"/>
      <c r="D68" s="749"/>
      <c r="E68" s="749"/>
      <c r="F68" s="749"/>
      <c r="G68" s="749"/>
    </row>
    <row r="69" spans="1:7" ht="30.75" customHeight="1">
      <c r="A69" s="749"/>
      <c r="B69" s="749"/>
      <c r="C69" s="749"/>
      <c r="D69" s="749"/>
      <c r="E69" s="749"/>
      <c r="F69" s="749"/>
      <c r="G69" s="749"/>
    </row>
    <row r="70" spans="1:7">
      <c r="A70" s="749"/>
      <c r="B70" s="749"/>
      <c r="C70" s="749"/>
      <c r="D70" s="749"/>
      <c r="E70" s="749"/>
      <c r="F70" s="749"/>
      <c r="G70" s="749"/>
    </row>
    <row r="73" spans="1:7">
      <c r="A73" s="360"/>
    </row>
    <row r="74" spans="1:7">
      <c r="A74" s="360"/>
    </row>
    <row r="75" spans="1:7">
      <c r="A75" s="360"/>
    </row>
    <row r="76" spans="1:7">
      <c r="A76" s="360"/>
    </row>
    <row r="77" spans="1:7">
      <c r="A77" s="360"/>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19</vt:i4>
      </vt:variant>
    </vt:vector>
  </HeadingPairs>
  <TitlesOfParts>
    <vt:vector size="37" baseType="lpstr">
      <vt:lpstr>Planilha16</vt:lpstr>
      <vt:lpstr>PLAN.ORÇ. </vt:lpstr>
      <vt:lpstr>proposta de preço</vt:lpstr>
      <vt:lpstr>cronograma fisico financeiro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Roçada</vt:lpstr>
      <vt:lpstr>MO - ROÇADA</vt:lpstr>
      <vt:lpstr>CARROCERIA ROÇADA</vt:lpstr>
      <vt:lpstr>COMPOSIC ROCADA</vt:lpstr>
      <vt:lpstr>cotacao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'CARROCERIA ROÇADA'!Area_de_impressao</vt:lpstr>
      <vt:lpstr>'COMPOSIC ROCADA'!Area_de_impressao</vt:lpstr>
      <vt:lpstr>cotacao!Area_de_impressao</vt:lpstr>
      <vt:lpstr>'cronograma fisico financeiro'!Area_de_impressao</vt:lpstr>
      <vt:lpstr>'Custos Totais RSS'!Area_de_impressao</vt:lpstr>
      <vt:lpstr>'Dados Gerais RSS'!Area_de_impressao</vt:lpstr>
      <vt:lpstr>'MO - ROÇADA'!Area_de_impressao</vt:lpstr>
      <vt:lpstr>'PLAN.ORÇ. '!Area_de_impressao</vt:lpstr>
      <vt:lpstr>'pontos coleta rss'!Area_de_impressao</vt:lpstr>
      <vt:lpstr>'proposta de preço'!Area_de_impressao</vt:lpstr>
      <vt:lpstr>'RES SERV SAUDE'!Area_de_impressao</vt:lpstr>
      <vt:lpstr>Roçada!Area_de_impressao</vt:lpstr>
      <vt:lpstr>'Dados Gerais RSS'!Titulos_de_impressao</vt:lpstr>
      <vt:lpstr>'MO - ROÇADA'!Titulos_de_impressao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Nelida</cp:lastModifiedBy>
  <cp:lastPrinted>2021-05-21T13:39:06Z</cp:lastPrinted>
  <dcterms:created xsi:type="dcterms:W3CDTF">2014-04-15T15:56:43Z</dcterms:created>
  <dcterms:modified xsi:type="dcterms:W3CDTF">2021-05-26T18:29:25Z</dcterms:modified>
</cp:coreProperties>
</file>