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EFEITURA\SMMADEC\LICITAÇÃO\Nova pasta\"/>
    </mc:Choice>
  </mc:AlternateContent>
  <bookViews>
    <workbookView xWindow="23880" yWindow="-120" windowWidth="24240" windowHeight="13140" tabRatio="825"/>
  </bookViews>
  <sheets>
    <sheet name="Planilha16" sheetId="72" r:id="rId1"/>
    <sheet name="PLAN.ORÇ. " sheetId="70" r:id="rId2"/>
    <sheet name="proposta de preço" sheetId="14" r:id="rId3"/>
    <sheet name="cronograma fisico financeiro" sheetId="71" r:id="rId4"/>
    <sheet name="RES SOL DOM" sheetId="26" r:id="rId5"/>
    <sheet name="Custos Totais " sheetId="32" r:id="rId6"/>
    <sheet name="DADOS" sheetId="19" r:id="rId7"/>
    <sheet name="QUANT RSD" sheetId="20" r:id="rId8"/>
    <sheet name="ROTA RSD" sheetId="22" r:id="rId9"/>
    <sheet name="1.0-Mão de Obra Direta (MO)" sheetId="23" r:id="rId10"/>
    <sheet name="Mao Obra Individualizada" sheetId="24" r:id="rId11"/>
    <sheet name="2.0-Custos Dependentes (MO)" sheetId="27" r:id="rId12"/>
    <sheet name="3.0-Custos Dependentes (Km) " sheetId="30" r:id="rId13"/>
    <sheet name="4.0-Custos Fixos" sheetId="31" r:id="rId14"/>
    <sheet name="RES SERV SAUDE" sheetId="34" state="hidden" r:id="rId15"/>
    <sheet name="pontos coleta rss" sheetId="21" state="hidden" r:id="rId16"/>
    <sheet name="Dados Gerais RSS" sheetId="33" state="hidden" r:id="rId17"/>
    <sheet name="Custos Totais RSS" sheetId="57" state="hidden" r:id="rId18"/>
    <sheet name="1.0 - Mão de Obra Direta (MO)" sheetId="35" state="hidden" r:id="rId19"/>
    <sheet name="2.0 - Custos Dependentes (MO)" sheetId="36" state="hidden" r:id="rId20"/>
    <sheet name="3.0 - Custos Dependentes (Km)" sheetId="37" state="hidden" r:id="rId21"/>
    <sheet name="4.0 - Custos Fixos" sheetId="38" state="hidden" r:id="rId22"/>
    <sheet name="5.0 - Custos Destinação" sheetId="73" state="hidden" r:id="rId23"/>
    <sheet name="cotacao" sheetId="29"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10_1" localSheetId="9">#REF!</definedName>
    <definedName name="_10_1" localSheetId="11">#REF!</definedName>
    <definedName name="_10_1" localSheetId="12">#REF!</definedName>
    <definedName name="_10_1" localSheetId="13">#REF!</definedName>
    <definedName name="_10_1" localSheetId="22">[1]Plan1!#REF!</definedName>
    <definedName name="_10_1" localSheetId="23">#REF!</definedName>
    <definedName name="_10_1" localSheetId="3">[1]Plan1!#REF!</definedName>
    <definedName name="_10_1" localSheetId="5">#REF!</definedName>
    <definedName name="_10_1" localSheetId="17">#REF!</definedName>
    <definedName name="_10_1" localSheetId="6">#REF!</definedName>
    <definedName name="_10_1" localSheetId="10">#REF!</definedName>
    <definedName name="_10_1" localSheetId="1">[1]Plan1!#REF!</definedName>
    <definedName name="_10_1" localSheetId="15">#REF!</definedName>
    <definedName name="_10_1" localSheetId="7">#REF!</definedName>
    <definedName name="_10_1" localSheetId="14">#REF!</definedName>
    <definedName name="_10_1" localSheetId="4">#REF!</definedName>
    <definedName name="_10_1" localSheetId="8">#REF!</definedName>
    <definedName name="_10_1">[1]Plan1!#REF!</definedName>
    <definedName name="_xlnm._FilterDatabase" localSheetId="16" hidden="1">'Dados Gerais RSS'!$A$2:$H$55</definedName>
    <definedName name="a" localSheetId="22">'[2]Memo RERA'!#REF!</definedName>
    <definedName name="a" localSheetId="23">'[2]Memo RERA'!#REF!</definedName>
    <definedName name="a" localSheetId="3">'[2]Memo RERA'!#REF!</definedName>
    <definedName name="a" localSheetId="5">'[2]Memo RERA'!#REF!</definedName>
    <definedName name="a" localSheetId="17">'[2]Memo RERA'!#REF!</definedName>
    <definedName name="a" localSheetId="1">'[2]Memo RERA'!#REF!</definedName>
    <definedName name="a" localSheetId="15">'[2]Memo RERA'!#REF!</definedName>
    <definedName name="a" localSheetId="7">'[2]Memo RERA'!#REF!</definedName>
    <definedName name="a" localSheetId="14">'[2]Memo RERA'!#REF!</definedName>
    <definedName name="a" localSheetId="4">'[2]Memo RERA'!#REF!</definedName>
    <definedName name="a" localSheetId="8">'[2]Memo RERA'!#REF!</definedName>
    <definedName name="a">'[2]Memo RERA'!#REF!</definedName>
    <definedName name="A___SERVIÇOS_PRELIMINARES" localSheetId="9">#REF!</definedName>
    <definedName name="A___SERVIÇOS_PRELIMINARES" localSheetId="11">#REF!</definedName>
    <definedName name="A___SERVIÇOS_PRELIMINARES" localSheetId="12">#REF!</definedName>
    <definedName name="A___SERVIÇOS_PRELIMINARES" localSheetId="13">#REF!</definedName>
    <definedName name="A___SERVIÇOS_PRELIMINARES" localSheetId="23">#REF!</definedName>
    <definedName name="A___SERVIÇOS_PRELIMINARES" localSheetId="5">#REF!</definedName>
    <definedName name="A___SERVIÇOS_PRELIMINARES" localSheetId="17">#REF!</definedName>
    <definedName name="A___SERVIÇOS_PRELIMINARES" localSheetId="6">#REF!</definedName>
    <definedName name="A___SERVIÇOS_PRELIMINARES" localSheetId="10">#REF!</definedName>
    <definedName name="A___SERVIÇOS_PRELIMINARES" localSheetId="15">#REF!</definedName>
    <definedName name="A___SERVIÇOS_PRELIMINARES" localSheetId="7">#REF!</definedName>
    <definedName name="A___SERVIÇOS_PRELIMINARES" localSheetId="14">#REF!</definedName>
    <definedName name="A___SERVIÇOS_PRELIMINARES" localSheetId="4">#REF!</definedName>
    <definedName name="A___SERVIÇOS_PRELIMINARES" localSheetId="8">#REF!</definedName>
    <definedName name="A___SERVIÇOS_PRELIMINARES">'[3]Tab. Procv 1'!$C$7</definedName>
    <definedName name="A010160100" localSheetId="9">#REF!</definedName>
    <definedName name="A010160100" localSheetId="22">#REF!</definedName>
    <definedName name="A010160100" localSheetId="23">#REF!</definedName>
    <definedName name="A010160100" localSheetId="3">#REF!</definedName>
    <definedName name="A010160100" localSheetId="5">#REF!</definedName>
    <definedName name="A010160100" localSheetId="17">#REF!</definedName>
    <definedName name="A010160100" localSheetId="1">#REF!</definedName>
    <definedName name="A010160100" localSheetId="15">#REF!</definedName>
    <definedName name="A010160100" localSheetId="7">#REF!</definedName>
    <definedName name="A010160100" localSheetId="14">#REF!</definedName>
    <definedName name="A010160100" localSheetId="4">#REF!</definedName>
    <definedName name="A010160100" localSheetId="8">#REF!</definedName>
    <definedName name="A010160100">#REF!</definedName>
    <definedName name="A010505000" localSheetId="9">#REF!</definedName>
    <definedName name="A010505000" localSheetId="22">#REF!</definedName>
    <definedName name="A010505000" localSheetId="23">#REF!</definedName>
    <definedName name="A010505000" localSheetId="3">#REF!</definedName>
    <definedName name="A010505000" localSheetId="5">#REF!</definedName>
    <definedName name="A010505000" localSheetId="17">#REF!</definedName>
    <definedName name="A010505000" localSheetId="1">#REF!</definedName>
    <definedName name="A010505000" localSheetId="15">#REF!</definedName>
    <definedName name="A010505000" localSheetId="7">#REF!</definedName>
    <definedName name="A010505000" localSheetId="14">#REF!</definedName>
    <definedName name="A010505000" localSheetId="4">#REF!</definedName>
    <definedName name="A010505000" localSheetId="8">#REF!</definedName>
    <definedName name="A010505000">#REF!</definedName>
    <definedName name="A020200010" localSheetId="9">#REF!</definedName>
    <definedName name="A020200010" localSheetId="22">#REF!</definedName>
    <definedName name="A020200010" localSheetId="23">#REF!</definedName>
    <definedName name="A020200010" localSheetId="3">#REF!</definedName>
    <definedName name="A020200010" localSheetId="5">#REF!</definedName>
    <definedName name="A020200010" localSheetId="17">#REF!</definedName>
    <definedName name="A020200010" localSheetId="1">#REF!</definedName>
    <definedName name="A020200010" localSheetId="15">#REF!</definedName>
    <definedName name="A020200010" localSheetId="7">#REF!</definedName>
    <definedName name="A020200010" localSheetId="14">#REF!</definedName>
    <definedName name="A020200010" localSheetId="4">#REF!</definedName>
    <definedName name="A020200010" localSheetId="8">#REF!</definedName>
    <definedName name="A020200010">#REF!</definedName>
    <definedName name="A020200080" localSheetId="9">#REF!</definedName>
    <definedName name="A020200080" localSheetId="22">#REF!</definedName>
    <definedName name="A020200080" localSheetId="23">#REF!</definedName>
    <definedName name="A020200080" localSheetId="3">#REF!</definedName>
    <definedName name="A020200080" localSheetId="5">#REF!</definedName>
    <definedName name="A020200080" localSheetId="17">#REF!</definedName>
    <definedName name="A020200080" localSheetId="1">#REF!</definedName>
    <definedName name="A020200080" localSheetId="15">#REF!</definedName>
    <definedName name="A020200080" localSheetId="7">#REF!</definedName>
    <definedName name="A020200080" localSheetId="14">#REF!</definedName>
    <definedName name="A020200080" localSheetId="4">#REF!</definedName>
    <definedName name="A020200080" localSheetId="8">#REF!</definedName>
    <definedName name="A020200080">#REF!</definedName>
    <definedName name="A03.020.0851" localSheetId="9">#REF!</definedName>
    <definedName name="A03.020.0851" localSheetId="22">#REF!</definedName>
    <definedName name="A03.020.0851" localSheetId="23">#REF!</definedName>
    <definedName name="A03.020.0851" localSheetId="3">#REF!</definedName>
    <definedName name="A03.020.0851" localSheetId="5">#REF!</definedName>
    <definedName name="A03.020.0851" localSheetId="17">#REF!</definedName>
    <definedName name="A03.020.0851" localSheetId="1">#REF!</definedName>
    <definedName name="A03.020.0851" localSheetId="15">#REF!</definedName>
    <definedName name="A03.020.0851" localSheetId="7">#REF!</definedName>
    <definedName name="A03.020.0851" localSheetId="14">#REF!</definedName>
    <definedName name="A03.020.0851" localSheetId="4">#REF!</definedName>
    <definedName name="A03.020.0851" localSheetId="8">#REF!</definedName>
    <definedName name="A03.020.0851">#REF!</definedName>
    <definedName name="a03.021.0855" localSheetId="9">#REF!</definedName>
    <definedName name="a03.021.0855" localSheetId="11">#REF!</definedName>
    <definedName name="a03.021.0855" localSheetId="12">#REF!</definedName>
    <definedName name="a03.021.0855" localSheetId="13">#REF!</definedName>
    <definedName name="a03.021.0855" localSheetId="23">#REF!</definedName>
    <definedName name="a03.021.0855" localSheetId="5">#REF!</definedName>
    <definedName name="a03.021.0855" localSheetId="17">#REF!</definedName>
    <definedName name="a03.021.0855" localSheetId="6">#REF!</definedName>
    <definedName name="a03.021.0855" localSheetId="10">#REF!</definedName>
    <definedName name="a03.021.0855" localSheetId="15">#REF!</definedName>
    <definedName name="a03.021.0855" localSheetId="7">#REF!</definedName>
    <definedName name="a03.021.0855" localSheetId="14">#REF!</definedName>
    <definedName name="a03.021.0855" localSheetId="4">#REF!</definedName>
    <definedName name="a03.021.0855" localSheetId="8">#REF!</definedName>
    <definedName name="a03.021.0855">'[4]DADOS COLETATO'!$L$23</definedName>
    <definedName name="A030130010" localSheetId="9">#REF!</definedName>
    <definedName name="A030130010" localSheetId="22">#REF!</definedName>
    <definedName name="A030130010" localSheetId="23">#REF!</definedName>
    <definedName name="A030130010" localSheetId="3">#REF!</definedName>
    <definedName name="A030130010" localSheetId="5">#REF!</definedName>
    <definedName name="A030130010" localSheetId="17">#REF!</definedName>
    <definedName name="A030130010" localSheetId="1">#REF!</definedName>
    <definedName name="A030130010" localSheetId="15">#REF!</definedName>
    <definedName name="A030130010" localSheetId="7">#REF!</definedName>
    <definedName name="A030130010" localSheetId="14">#REF!</definedName>
    <definedName name="A030130010" localSheetId="4">#REF!</definedName>
    <definedName name="A030130010" localSheetId="8">#REF!</definedName>
    <definedName name="A030130010">#REF!</definedName>
    <definedName name="A030130011" localSheetId="9">#REF!</definedName>
    <definedName name="A030130011" localSheetId="22">#REF!</definedName>
    <definedName name="A030130011" localSheetId="23">#REF!</definedName>
    <definedName name="A030130011" localSheetId="3">#REF!</definedName>
    <definedName name="A030130011" localSheetId="5">#REF!</definedName>
    <definedName name="A030130011" localSheetId="17">#REF!</definedName>
    <definedName name="A030130011" localSheetId="1">#REF!</definedName>
    <definedName name="A030130011" localSheetId="15">#REF!</definedName>
    <definedName name="A030130011" localSheetId="7">#REF!</definedName>
    <definedName name="A030130011" localSheetId="14">#REF!</definedName>
    <definedName name="A030130011" localSheetId="4">#REF!</definedName>
    <definedName name="A030130011" localSheetId="8">#REF!</definedName>
    <definedName name="A030130011">#REF!</definedName>
    <definedName name="A030160501" localSheetId="9">#REF!</definedName>
    <definedName name="A030160501" localSheetId="22">#REF!</definedName>
    <definedName name="A030160501" localSheetId="23">#REF!</definedName>
    <definedName name="A030160501" localSheetId="3">#REF!</definedName>
    <definedName name="A030160501" localSheetId="5">#REF!</definedName>
    <definedName name="A030160501" localSheetId="17">#REF!</definedName>
    <definedName name="A030160501" localSheetId="1">#REF!</definedName>
    <definedName name="A030160501" localSheetId="15">#REF!</definedName>
    <definedName name="A030160501" localSheetId="7">#REF!</definedName>
    <definedName name="A030160501" localSheetId="14">#REF!</definedName>
    <definedName name="A030160501" localSheetId="4">#REF!</definedName>
    <definedName name="A030160501" localSheetId="8">#REF!</definedName>
    <definedName name="A030160501">#REF!</definedName>
    <definedName name="A030250100" localSheetId="9">#REF!</definedName>
    <definedName name="A030250100" localSheetId="22">#REF!</definedName>
    <definedName name="A030250100" localSheetId="23">#REF!</definedName>
    <definedName name="A030250100" localSheetId="3">#REF!</definedName>
    <definedName name="A030250100" localSheetId="5">#REF!</definedName>
    <definedName name="A030250100" localSheetId="17">#REF!</definedName>
    <definedName name="A030250100" localSheetId="1">#REF!</definedName>
    <definedName name="A030250100" localSheetId="15">#REF!</definedName>
    <definedName name="A030250100" localSheetId="7">#REF!</definedName>
    <definedName name="A030250100" localSheetId="14">#REF!</definedName>
    <definedName name="A030250100" localSheetId="4">#REF!</definedName>
    <definedName name="A030250100" localSheetId="8">#REF!</definedName>
    <definedName name="A030250100">#REF!</definedName>
    <definedName name="A040050130" localSheetId="9">#REF!</definedName>
    <definedName name="A040050130" localSheetId="22">#REF!</definedName>
    <definedName name="A040050130" localSheetId="23">#REF!</definedName>
    <definedName name="A040050130" localSheetId="3">#REF!</definedName>
    <definedName name="A040050130" localSheetId="5">#REF!</definedName>
    <definedName name="A040050130" localSheetId="17">#REF!</definedName>
    <definedName name="A040050130" localSheetId="1">#REF!</definedName>
    <definedName name="A040050130" localSheetId="15">#REF!</definedName>
    <definedName name="A040050130" localSheetId="7">#REF!</definedName>
    <definedName name="A040050130" localSheetId="14">#REF!</definedName>
    <definedName name="A040050130" localSheetId="4">#REF!</definedName>
    <definedName name="A040050130" localSheetId="8">#REF!</definedName>
    <definedName name="A040050130">#REF!</definedName>
    <definedName name="A040110511" localSheetId="9">#REF!</definedName>
    <definedName name="A040110511" localSheetId="22">#REF!</definedName>
    <definedName name="A040110511" localSheetId="23">#REF!</definedName>
    <definedName name="A040110511" localSheetId="3">#REF!</definedName>
    <definedName name="A040110511" localSheetId="5">#REF!</definedName>
    <definedName name="A040110511" localSheetId="17">#REF!</definedName>
    <definedName name="A040110511" localSheetId="1">#REF!</definedName>
    <definedName name="A040110511" localSheetId="15">#REF!</definedName>
    <definedName name="A040110511" localSheetId="7">#REF!</definedName>
    <definedName name="A040110511" localSheetId="14">#REF!</definedName>
    <definedName name="A040110511" localSheetId="4">#REF!</definedName>
    <definedName name="A040110511" localSheetId="8">#REF!</definedName>
    <definedName name="A040110511">#REF!</definedName>
    <definedName name="A050150050" localSheetId="9">#REF!</definedName>
    <definedName name="A050150050" localSheetId="22">#REF!</definedName>
    <definedName name="A050150050" localSheetId="23">#REF!</definedName>
    <definedName name="A050150050" localSheetId="3">#REF!</definedName>
    <definedName name="A050150050" localSheetId="5">#REF!</definedName>
    <definedName name="A050150050" localSheetId="17">#REF!</definedName>
    <definedName name="A050150050" localSheetId="1">#REF!</definedName>
    <definedName name="A050150050" localSheetId="15">#REF!</definedName>
    <definedName name="A050150050" localSheetId="7">#REF!</definedName>
    <definedName name="A050150050" localSheetId="14">#REF!</definedName>
    <definedName name="A050150050" localSheetId="4">#REF!</definedName>
    <definedName name="A050150050" localSheetId="8">#REF!</definedName>
    <definedName name="A050150050">#REF!</definedName>
    <definedName name="A050200140" localSheetId="9">#REF!</definedName>
    <definedName name="A050200140" localSheetId="22">#REF!</definedName>
    <definedName name="A050200140" localSheetId="23">#REF!</definedName>
    <definedName name="A050200140" localSheetId="3">#REF!</definedName>
    <definedName name="A050200140" localSheetId="5">#REF!</definedName>
    <definedName name="A050200140" localSheetId="17">#REF!</definedName>
    <definedName name="A050200140" localSheetId="1">#REF!</definedName>
    <definedName name="A050200140" localSheetId="15">#REF!</definedName>
    <definedName name="A050200140" localSheetId="7">#REF!</definedName>
    <definedName name="A050200140" localSheetId="14">#REF!</definedName>
    <definedName name="A050200140" localSheetId="4">#REF!</definedName>
    <definedName name="A050200140" localSheetId="8">#REF!</definedName>
    <definedName name="A050200140">#REF!</definedName>
    <definedName name="A050210050" localSheetId="9">#REF!</definedName>
    <definedName name="A050210050" localSheetId="22">#REF!</definedName>
    <definedName name="A050210050" localSheetId="23">#REF!</definedName>
    <definedName name="A050210050" localSheetId="3">#REF!</definedName>
    <definedName name="A050210050" localSheetId="5">#REF!</definedName>
    <definedName name="A050210050" localSheetId="17">#REF!</definedName>
    <definedName name="A050210050" localSheetId="1">#REF!</definedName>
    <definedName name="A050210050" localSheetId="15">#REF!</definedName>
    <definedName name="A050210050" localSheetId="7">#REF!</definedName>
    <definedName name="A050210050" localSheetId="14">#REF!</definedName>
    <definedName name="A050210050" localSheetId="4">#REF!</definedName>
    <definedName name="A050210050" localSheetId="8">#REF!</definedName>
    <definedName name="A050210050">#REF!</definedName>
    <definedName name="A050210100" localSheetId="9">#REF!</definedName>
    <definedName name="A050210100" localSheetId="22">#REF!</definedName>
    <definedName name="A050210100" localSheetId="23">#REF!</definedName>
    <definedName name="A050210100" localSheetId="3">#REF!</definedName>
    <definedName name="A050210100" localSheetId="5">#REF!</definedName>
    <definedName name="A050210100" localSheetId="17">#REF!</definedName>
    <definedName name="A050210100" localSheetId="1">#REF!</definedName>
    <definedName name="A050210100" localSheetId="15">#REF!</definedName>
    <definedName name="A050210100" localSheetId="7">#REF!</definedName>
    <definedName name="A050210100" localSheetId="14">#REF!</definedName>
    <definedName name="A050210100" localSheetId="4">#REF!</definedName>
    <definedName name="A050210100" localSheetId="8">#REF!</definedName>
    <definedName name="A050210100">#REF!</definedName>
    <definedName name="A050210750" localSheetId="9">#REF!</definedName>
    <definedName name="A050210750" localSheetId="22">#REF!</definedName>
    <definedName name="A050210750" localSheetId="23">#REF!</definedName>
    <definedName name="A050210750" localSheetId="3">#REF!</definedName>
    <definedName name="A050210750" localSheetId="5">#REF!</definedName>
    <definedName name="A050210750" localSheetId="17">#REF!</definedName>
    <definedName name="A050210750" localSheetId="1">#REF!</definedName>
    <definedName name="A050210750" localSheetId="15">#REF!</definedName>
    <definedName name="A050210750" localSheetId="7">#REF!</definedName>
    <definedName name="A050210750" localSheetId="14">#REF!</definedName>
    <definedName name="A050210750" localSheetId="4">#REF!</definedName>
    <definedName name="A050210750" localSheetId="8">#REF!</definedName>
    <definedName name="A050210750">#REF!</definedName>
    <definedName name="a06.004.0320" localSheetId="9">#REF!</definedName>
    <definedName name="a06.004.0320" localSheetId="22">#REF!</definedName>
    <definedName name="a06.004.0320" localSheetId="23">#REF!</definedName>
    <definedName name="a06.004.0320" localSheetId="3">#REF!</definedName>
    <definedName name="a06.004.0320" localSheetId="5">#REF!</definedName>
    <definedName name="a06.004.0320" localSheetId="17">#REF!</definedName>
    <definedName name="a06.004.0320" localSheetId="1">#REF!</definedName>
    <definedName name="a06.004.0320" localSheetId="15">#REF!</definedName>
    <definedName name="a06.004.0320" localSheetId="7">#REF!</definedName>
    <definedName name="a06.004.0320" localSheetId="14">#REF!</definedName>
    <definedName name="a06.004.0320" localSheetId="4">#REF!</definedName>
    <definedName name="a06.004.0320" localSheetId="8">#REF!</definedName>
    <definedName name="a06.004.0320">#REF!</definedName>
    <definedName name="A060030500" localSheetId="9">#REF!</definedName>
    <definedName name="A060030500" localSheetId="22">#REF!</definedName>
    <definedName name="A060030500" localSheetId="23">#REF!</definedName>
    <definedName name="A060030500" localSheetId="3">#REF!</definedName>
    <definedName name="A060030500" localSheetId="5">#REF!</definedName>
    <definedName name="A060030500" localSheetId="17">#REF!</definedName>
    <definedName name="A060030500" localSheetId="1">#REF!</definedName>
    <definedName name="A060030500" localSheetId="15">#REF!</definedName>
    <definedName name="A060030500" localSheetId="7">#REF!</definedName>
    <definedName name="A060030500" localSheetId="14">#REF!</definedName>
    <definedName name="A060030500" localSheetId="4">#REF!</definedName>
    <definedName name="A060030500" localSheetId="8">#REF!</definedName>
    <definedName name="A060030500">#REF!</definedName>
    <definedName name="A060040300" localSheetId="9">#REF!</definedName>
    <definedName name="A060040300" localSheetId="22">#REF!</definedName>
    <definedName name="A060040300" localSheetId="23">#REF!</definedName>
    <definedName name="A060040300" localSheetId="3">#REF!</definedName>
    <definedName name="A060040300" localSheetId="5">#REF!</definedName>
    <definedName name="A060040300" localSheetId="17">#REF!</definedName>
    <definedName name="A060040300" localSheetId="1">#REF!</definedName>
    <definedName name="A060040300" localSheetId="15">#REF!</definedName>
    <definedName name="A060040300" localSheetId="7">#REF!</definedName>
    <definedName name="A060040300" localSheetId="14">#REF!</definedName>
    <definedName name="A060040300" localSheetId="4">#REF!</definedName>
    <definedName name="A060040300" localSheetId="8">#REF!</definedName>
    <definedName name="A060040300">#REF!</definedName>
    <definedName name="A060140120" localSheetId="9">#REF!</definedName>
    <definedName name="A060140120" localSheetId="22">#REF!</definedName>
    <definedName name="A060140120" localSheetId="23">#REF!</definedName>
    <definedName name="A060140120" localSheetId="3">#REF!</definedName>
    <definedName name="A060140120" localSheetId="5">#REF!</definedName>
    <definedName name="A060140120" localSheetId="17">#REF!</definedName>
    <definedName name="A060140120" localSheetId="1">#REF!</definedName>
    <definedName name="A060140120" localSheetId="15">#REF!</definedName>
    <definedName name="A060140120" localSheetId="7">#REF!</definedName>
    <definedName name="A060140120" localSheetId="14">#REF!</definedName>
    <definedName name="A060140120" localSheetId="4">#REF!</definedName>
    <definedName name="A060140120" localSheetId="8">#REF!</definedName>
    <definedName name="A060140120">#REF!</definedName>
    <definedName name="A060160120" localSheetId="9">#REF!</definedName>
    <definedName name="A060160120" localSheetId="22">#REF!</definedName>
    <definedName name="A060160120" localSheetId="23">#REF!</definedName>
    <definedName name="A060160120" localSheetId="3">#REF!</definedName>
    <definedName name="A060160120" localSheetId="5">#REF!</definedName>
    <definedName name="A060160120" localSheetId="17">#REF!</definedName>
    <definedName name="A060160120" localSheetId="1">#REF!</definedName>
    <definedName name="A060160120" localSheetId="15">#REF!</definedName>
    <definedName name="A060160120" localSheetId="7">#REF!</definedName>
    <definedName name="A060160120" localSheetId="14">#REF!</definedName>
    <definedName name="A060160120" localSheetId="4">#REF!</definedName>
    <definedName name="A060160120" localSheetId="8">#REF!</definedName>
    <definedName name="A060160120">#REF!</definedName>
    <definedName name="A060160410" localSheetId="9">#REF!</definedName>
    <definedName name="A060160410" localSheetId="22">#REF!</definedName>
    <definedName name="A060160410" localSheetId="23">#REF!</definedName>
    <definedName name="A060160410" localSheetId="3">#REF!</definedName>
    <definedName name="A060160410" localSheetId="5">#REF!</definedName>
    <definedName name="A060160410" localSheetId="17">#REF!</definedName>
    <definedName name="A060160410" localSheetId="1">#REF!</definedName>
    <definedName name="A060160410" localSheetId="15">#REF!</definedName>
    <definedName name="A060160410" localSheetId="7">#REF!</definedName>
    <definedName name="A060160410" localSheetId="14">#REF!</definedName>
    <definedName name="A060160410" localSheetId="4">#REF!</definedName>
    <definedName name="A060160410" localSheetId="8">#REF!</definedName>
    <definedName name="A060160410">#REF!</definedName>
    <definedName name="A080010030" localSheetId="9">#REF!</definedName>
    <definedName name="A080010030" localSheetId="22">#REF!</definedName>
    <definedName name="A080010030" localSheetId="23">#REF!</definedName>
    <definedName name="A080010030" localSheetId="3">#REF!</definedName>
    <definedName name="A080010030" localSheetId="5">#REF!</definedName>
    <definedName name="A080010030" localSheetId="17">#REF!</definedName>
    <definedName name="A080010030" localSheetId="1">#REF!</definedName>
    <definedName name="A080010030" localSheetId="15">#REF!</definedName>
    <definedName name="A080010030" localSheetId="7">#REF!</definedName>
    <definedName name="A080010030" localSheetId="14">#REF!</definedName>
    <definedName name="A080010030" localSheetId="4">#REF!</definedName>
    <definedName name="A080010030" localSheetId="8">#REF!</definedName>
    <definedName name="A080010030">#REF!</definedName>
    <definedName name="A080150100" localSheetId="9">#REF!</definedName>
    <definedName name="A080150100" localSheetId="22">#REF!</definedName>
    <definedName name="A080150100" localSheetId="23">#REF!</definedName>
    <definedName name="A080150100" localSheetId="3">#REF!</definedName>
    <definedName name="A080150100" localSheetId="5">#REF!</definedName>
    <definedName name="A080150100" localSheetId="17">#REF!</definedName>
    <definedName name="A080150100" localSheetId="1">#REF!</definedName>
    <definedName name="A080150100" localSheetId="15">#REF!</definedName>
    <definedName name="A080150100" localSheetId="7">#REF!</definedName>
    <definedName name="A080150100" localSheetId="14">#REF!</definedName>
    <definedName name="A080150100" localSheetId="4">#REF!</definedName>
    <definedName name="A080150100" localSheetId="8">#REF!</definedName>
    <definedName name="A080150100">#REF!</definedName>
    <definedName name="A080270120" localSheetId="9">#REF!</definedName>
    <definedName name="A080270120" localSheetId="22">#REF!</definedName>
    <definedName name="A080270120" localSheetId="23">#REF!</definedName>
    <definedName name="A080270120" localSheetId="3">#REF!</definedName>
    <definedName name="A080270120" localSheetId="5">#REF!</definedName>
    <definedName name="A080270120" localSheetId="17">#REF!</definedName>
    <definedName name="A080270120" localSheetId="1">#REF!</definedName>
    <definedName name="A080270120" localSheetId="15">#REF!</definedName>
    <definedName name="A080270120" localSheetId="7">#REF!</definedName>
    <definedName name="A080270120" localSheetId="14">#REF!</definedName>
    <definedName name="A080270120" localSheetId="4">#REF!</definedName>
    <definedName name="A080270120" localSheetId="8">#REF!</definedName>
    <definedName name="A080270120">#REF!</definedName>
    <definedName name="A150010310" localSheetId="9">#REF!</definedName>
    <definedName name="A150010310" localSheetId="22">#REF!</definedName>
    <definedName name="A150010310" localSheetId="23">#REF!</definedName>
    <definedName name="A150010310" localSheetId="3">#REF!</definedName>
    <definedName name="A150010310" localSheetId="5">#REF!</definedName>
    <definedName name="A150010310" localSheetId="17">#REF!</definedName>
    <definedName name="A150010310" localSheetId="1">#REF!</definedName>
    <definedName name="A150010310" localSheetId="15">#REF!</definedName>
    <definedName name="A150010310" localSheetId="7">#REF!</definedName>
    <definedName name="A150010310" localSheetId="14">#REF!</definedName>
    <definedName name="A150010310" localSheetId="4">#REF!</definedName>
    <definedName name="A150010310" localSheetId="8">#REF!</definedName>
    <definedName name="A150010310">#REF!</definedName>
    <definedName name="A200040031" localSheetId="9">#REF!</definedName>
    <definedName name="A200040031" localSheetId="22">#REF!</definedName>
    <definedName name="A200040031" localSheetId="23">#REF!</definedName>
    <definedName name="A200040031" localSheetId="3">#REF!</definedName>
    <definedName name="A200040031" localSheetId="5">#REF!</definedName>
    <definedName name="A200040031" localSheetId="17">#REF!</definedName>
    <definedName name="A200040031" localSheetId="1">#REF!</definedName>
    <definedName name="A200040031" localSheetId="15">#REF!</definedName>
    <definedName name="A200040031" localSheetId="7">#REF!</definedName>
    <definedName name="A200040031" localSheetId="14">#REF!</definedName>
    <definedName name="A200040031" localSheetId="4">#REF!</definedName>
    <definedName name="A200040031" localSheetId="8">#REF!</definedName>
    <definedName name="A200040031">#REF!</definedName>
    <definedName name="A200090011" localSheetId="9">#REF!</definedName>
    <definedName name="A200090011" localSheetId="22">#REF!</definedName>
    <definedName name="A200090011" localSheetId="23">#REF!</definedName>
    <definedName name="A200090011" localSheetId="3">#REF!</definedName>
    <definedName name="A200090011" localSheetId="5">#REF!</definedName>
    <definedName name="A200090011" localSheetId="17">#REF!</definedName>
    <definedName name="A200090011" localSheetId="1">#REF!</definedName>
    <definedName name="A200090011" localSheetId="15">#REF!</definedName>
    <definedName name="A200090011" localSheetId="7">#REF!</definedName>
    <definedName name="A200090011" localSheetId="14">#REF!</definedName>
    <definedName name="A200090011" localSheetId="4">#REF!</definedName>
    <definedName name="A200090011" localSheetId="8">#REF!</definedName>
    <definedName name="A200090011">#REF!</definedName>
    <definedName name="A200280200" localSheetId="9">#REF!</definedName>
    <definedName name="A200280200" localSheetId="22">#REF!</definedName>
    <definedName name="A200280200" localSheetId="23">#REF!</definedName>
    <definedName name="A200280200" localSheetId="3">#REF!</definedName>
    <definedName name="A200280200" localSheetId="5">#REF!</definedName>
    <definedName name="A200280200" localSheetId="17">#REF!</definedName>
    <definedName name="A200280200" localSheetId="1">#REF!</definedName>
    <definedName name="A200280200" localSheetId="15">#REF!</definedName>
    <definedName name="A200280200" localSheetId="7">#REF!</definedName>
    <definedName name="A200280200" localSheetId="14">#REF!</definedName>
    <definedName name="A200280200" localSheetId="4">#REF!</definedName>
    <definedName name="A200280200" localSheetId="8">#REF!</definedName>
    <definedName name="A200280200">#REF!</definedName>
    <definedName name="aa" localSheetId="9">#REF!</definedName>
    <definedName name="aa" localSheetId="22">#REF!</definedName>
    <definedName name="aa" localSheetId="23">#REF!</definedName>
    <definedName name="aa" localSheetId="3">#REF!</definedName>
    <definedName name="aa" localSheetId="5">#REF!</definedName>
    <definedName name="aa" localSheetId="17">#REF!</definedName>
    <definedName name="aa" localSheetId="1">#REF!</definedName>
    <definedName name="aa" localSheetId="15">#REF!</definedName>
    <definedName name="aa" localSheetId="7">#REF!</definedName>
    <definedName name="aa" localSheetId="14">#REF!</definedName>
    <definedName name="aa" localSheetId="4">#REF!</definedName>
    <definedName name="aa" localSheetId="8">#REF!</definedName>
    <definedName name="aa">#REF!</definedName>
    <definedName name="agfraegearger" localSheetId="9">[1]Plan1!#REF!</definedName>
    <definedName name="agfraegearger" localSheetId="22">[1]Plan1!#REF!</definedName>
    <definedName name="agfraegearger" localSheetId="23">[1]Plan1!#REF!</definedName>
    <definedName name="agfraegearger" localSheetId="3">[1]Plan1!#REF!</definedName>
    <definedName name="agfraegearger" localSheetId="17">[1]Plan1!#REF!</definedName>
    <definedName name="agfraegearger" localSheetId="1">[1]Plan1!#REF!</definedName>
    <definedName name="agfraegearger" localSheetId="15">[1]Plan1!#REF!</definedName>
    <definedName name="agfraegearger" localSheetId="7">[1]Plan1!#REF!</definedName>
    <definedName name="agfraegearger" localSheetId="14">[1]Plan1!#REF!</definedName>
    <definedName name="agfraegearger" localSheetId="4">[1]Plan1!#REF!</definedName>
    <definedName name="agfraegearger" localSheetId="8">[1]Plan1!#REF!</definedName>
    <definedName name="agfraegearger">[1]Plan1!#REF!</definedName>
    <definedName name="alturadocorte" localSheetId="9">#REF!</definedName>
    <definedName name="alturadocorte" localSheetId="22">#REF!</definedName>
    <definedName name="alturadocorte" localSheetId="23">#REF!</definedName>
    <definedName name="alturadocorte" localSheetId="3">#REF!</definedName>
    <definedName name="alturadocorte" localSheetId="5">#REF!</definedName>
    <definedName name="alturadocorte" localSheetId="17">#REF!</definedName>
    <definedName name="alturadocorte" localSheetId="1">#REF!</definedName>
    <definedName name="alturadocorte" localSheetId="15">#REF!</definedName>
    <definedName name="alturadocorte" localSheetId="7">#REF!</definedName>
    <definedName name="alturadocorte" localSheetId="14">#REF!</definedName>
    <definedName name="alturadocorte" localSheetId="4">#REF!</definedName>
    <definedName name="alturadocorte" localSheetId="8">#REF!</definedName>
    <definedName name="alturadocorte">#REF!</definedName>
    <definedName name="ANA" localSheetId="9">#REF!</definedName>
    <definedName name="ANA" localSheetId="22">#REF!</definedName>
    <definedName name="ANA" localSheetId="23">#REF!</definedName>
    <definedName name="ANA" localSheetId="3">#REF!</definedName>
    <definedName name="ANA" localSheetId="5">#REF!</definedName>
    <definedName name="ANA" localSheetId="17">#REF!</definedName>
    <definedName name="ANA" localSheetId="1">#REF!</definedName>
    <definedName name="ANA" localSheetId="15">#REF!</definedName>
    <definedName name="ANA" localSheetId="7">#REF!</definedName>
    <definedName name="ANA" localSheetId="14">#REF!</definedName>
    <definedName name="ANA" localSheetId="4">#REF!</definedName>
    <definedName name="ANA" localSheetId="8">#REF!</definedName>
    <definedName name="ANA">#REF!</definedName>
    <definedName name="ara" localSheetId="9">#REF!</definedName>
    <definedName name="ara" localSheetId="22">#REF!</definedName>
    <definedName name="ara" localSheetId="23">#REF!</definedName>
    <definedName name="ara" localSheetId="3">#REF!</definedName>
    <definedName name="ara" localSheetId="17">#REF!</definedName>
    <definedName name="ara" localSheetId="1">#REF!</definedName>
    <definedName name="ara" localSheetId="15">#REF!</definedName>
    <definedName name="ara" localSheetId="7">#REF!</definedName>
    <definedName name="ara" localSheetId="14">#REF!</definedName>
    <definedName name="ara" localSheetId="4">#REF!</definedName>
    <definedName name="ara" localSheetId="8">#REF!</definedName>
    <definedName name="ara">#REF!</definedName>
    <definedName name="_xlnm.Print_Area" localSheetId="18">'1.0 - Mão de Obra Direta (MO)'!$A$1:$G$67</definedName>
    <definedName name="_xlnm.Print_Area" localSheetId="9">'1.0-Mão de Obra Direta (MO)'!$A$1:$G$78</definedName>
    <definedName name="_xlnm.Print_Area" localSheetId="19">'2.0 - Custos Dependentes (MO)'!$A$1:$G$143</definedName>
    <definedName name="_xlnm.Print_Area" localSheetId="11">'2.0-Custos Dependentes (MO)'!$A$1:$G$147</definedName>
    <definedName name="_xlnm.Print_Area" localSheetId="20">'3.0 - Custos Dependentes (Km)'!$A$1:$G$108</definedName>
    <definedName name="_xlnm.Print_Area" localSheetId="12">'3.0-Custos Dependentes (Km) '!$A$1:$G$88</definedName>
    <definedName name="_xlnm.Print_Area" localSheetId="21">'4.0 - Custos Fixos'!$A$1:$G$122</definedName>
    <definedName name="_xlnm.Print_Area" localSheetId="13">'4.0-Custos Fixos'!$A$1:$G$153</definedName>
    <definedName name="_xlnm.Print_Area" localSheetId="22">'5.0 - Custos Destinação'!$A$1:$G$46</definedName>
    <definedName name="_xlnm.Print_Area" localSheetId="23">cotacao!$A$1:$F$92</definedName>
    <definedName name="_xlnm.Print_Area" localSheetId="3">'cronograma fisico financeiro'!$A$1:$R$7</definedName>
    <definedName name="_xlnm.Print_Area" localSheetId="5">'Custos Totais '!$A$1:$F$31</definedName>
    <definedName name="_xlnm.Print_Area" localSheetId="17">'Custos Totais RSS'!$A$1:$F$31</definedName>
    <definedName name="_xlnm.Print_Area" localSheetId="6">DADOS!$A$1:$D$96</definedName>
    <definedName name="_xlnm.Print_Area" localSheetId="16">'Dados Gerais RSS'!$A$1:$F$65</definedName>
    <definedName name="_xlnm.Print_Area" localSheetId="1">'PLAN.ORÇ. '!$A$1:$H$9</definedName>
    <definedName name="_xlnm.Print_Area" localSheetId="15">'pontos coleta rss'!$A$1:$D$40</definedName>
    <definedName name="_xlnm.Print_Area" localSheetId="2">'proposta de preço'!$A$1:$H$24</definedName>
    <definedName name="_xlnm.Print_Area" localSheetId="7">'QUANT RSD'!$A$1:$D$42</definedName>
    <definedName name="_xlnm.Print_Area" localSheetId="14">'RES SERV SAUDE'!$A$1:$A$44</definedName>
    <definedName name="_xlnm.Print_Area" localSheetId="4">'RES SOL DOM'!$A$1:$A$44</definedName>
    <definedName name="_xlnm.Print_Area" localSheetId="8">'ROTA RSD'!$A$1:$F$278</definedName>
    <definedName name="b" localSheetId="9">'[2]Memo RERA'!#REF!</definedName>
    <definedName name="b" localSheetId="11">'[2]Memo RERA'!#REF!</definedName>
    <definedName name="b" localSheetId="12">'[2]Memo RERA'!#REF!</definedName>
    <definedName name="b" localSheetId="22">'[2]Memo RERA'!#REF!</definedName>
    <definedName name="b" localSheetId="23">'[2]Memo RERA'!#REF!</definedName>
    <definedName name="b" localSheetId="3">'[2]Memo RERA'!#REF!</definedName>
    <definedName name="b" localSheetId="5">'[2]Memo RERA'!#REF!</definedName>
    <definedName name="b" localSheetId="17">'[2]Memo RERA'!#REF!</definedName>
    <definedName name="b" localSheetId="10">'[2]Memo RERA'!#REF!</definedName>
    <definedName name="b" localSheetId="1">'[2]Memo RERA'!#REF!</definedName>
    <definedName name="b" localSheetId="15">'[2]Memo RERA'!#REF!</definedName>
    <definedName name="b" localSheetId="7">'[2]Memo RERA'!#REF!</definedName>
    <definedName name="b" localSheetId="14">'[2]Memo RERA'!#REF!</definedName>
    <definedName name="b" localSheetId="4">'[2]Memo RERA'!#REF!</definedName>
    <definedName name="b" localSheetId="8">'[2]Memo RERA'!#REF!</definedName>
    <definedName name="b">'[2]Memo RERA'!#REF!</definedName>
    <definedName name="B___SISTEMA_DE_MACRODRENAGEM" localSheetId="9">#REF!</definedName>
    <definedName name="B___SISTEMA_DE_MACRODRENAGEM" localSheetId="11">#REF!</definedName>
    <definedName name="B___SISTEMA_DE_MACRODRENAGEM" localSheetId="12">#REF!</definedName>
    <definedName name="B___SISTEMA_DE_MACRODRENAGEM" localSheetId="13">#REF!</definedName>
    <definedName name="B___SISTEMA_DE_MACRODRENAGEM" localSheetId="22">'[3]Tab. Procv 1'!#REF!</definedName>
    <definedName name="B___SISTEMA_DE_MACRODRENAGEM" localSheetId="23">#REF!</definedName>
    <definedName name="B___SISTEMA_DE_MACRODRENAGEM" localSheetId="3">'[3]Tab. Procv 1'!#REF!</definedName>
    <definedName name="B___SISTEMA_DE_MACRODRENAGEM" localSheetId="5">#REF!</definedName>
    <definedName name="B___SISTEMA_DE_MACRODRENAGEM" localSheetId="17">#REF!</definedName>
    <definedName name="B___SISTEMA_DE_MACRODRENAGEM" localSheetId="6">#REF!</definedName>
    <definedName name="B___SISTEMA_DE_MACRODRENAGEM" localSheetId="10">#REF!</definedName>
    <definedName name="B___SISTEMA_DE_MACRODRENAGEM" localSheetId="1">'[3]Tab. Procv 1'!#REF!</definedName>
    <definedName name="B___SISTEMA_DE_MACRODRENAGEM" localSheetId="15">#REF!</definedName>
    <definedName name="B___SISTEMA_DE_MACRODRENAGEM" localSheetId="7">#REF!</definedName>
    <definedName name="B___SISTEMA_DE_MACRODRENAGEM" localSheetId="14">#REF!</definedName>
    <definedName name="B___SISTEMA_DE_MACRODRENAGEM" localSheetId="4">#REF!</definedName>
    <definedName name="B___SISTEMA_DE_MACRODRENAGEM" localSheetId="8">#REF!</definedName>
    <definedName name="B___SISTEMA_DE_MACRODRENAGEM">'[3]Tab. Procv 1'!#REF!</definedName>
    <definedName name="_xlnm.Database" localSheetId="9">#REF!</definedName>
    <definedName name="_xlnm.Database" localSheetId="22">#REF!</definedName>
    <definedName name="_xlnm.Database" localSheetId="23">#REF!</definedName>
    <definedName name="_xlnm.Database" localSheetId="3">#REF!</definedName>
    <definedName name="_xlnm.Database" localSheetId="17">#REF!</definedName>
    <definedName name="_xlnm.Database" localSheetId="1">#REF!</definedName>
    <definedName name="_xlnm.Database" localSheetId="15">#REF!</definedName>
    <definedName name="_xlnm.Database" localSheetId="7">#REF!</definedName>
    <definedName name="_xlnm.Database" localSheetId="14">#REF!</definedName>
    <definedName name="_xlnm.Database" localSheetId="4">#REF!</definedName>
    <definedName name="_xlnm.Database" localSheetId="8">#REF!</definedName>
    <definedName name="_xlnm.Database">#REF!</definedName>
    <definedName name="BASE" localSheetId="9">#REF!</definedName>
    <definedName name="BASE" localSheetId="22">#REF!</definedName>
    <definedName name="BASE" localSheetId="23">#REF!</definedName>
    <definedName name="BASE" localSheetId="3">#REF!</definedName>
    <definedName name="BASE" localSheetId="5">#REF!</definedName>
    <definedName name="BASE" localSheetId="17">#REF!</definedName>
    <definedName name="BASE" localSheetId="1">#REF!</definedName>
    <definedName name="BASE" localSheetId="15">#REF!</definedName>
    <definedName name="BASE" localSheetId="7">#REF!</definedName>
    <definedName name="BASE" localSheetId="14">#REF!</definedName>
    <definedName name="BASE" localSheetId="4">#REF!</definedName>
    <definedName name="BASE" localSheetId="8">#REF!</definedName>
    <definedName name="BASE">#REF!</definedName>
    <definedName name="BDF" localSheetId="9">#REF!</definedName>
    <definedName name="BDF" localSheetId="22">#REF!</definedName>
    <definedName name="BDF" localSheetId="23">#REF!</definedName>
    <definedName name="BDF" localSheetId="3">#REF!</definedName>
    <definedName name="BDF" localSheetId="17">#REF!</definedName>
    <definedName name="BDF" localSheetId="1">#REF!</definedName>
    <definedName name="BDF" localSheetId="15">#REF!</definedName>
    <definedName name="BDF" localSheetId="7">#REF!</definedName>
    <definedName name="BDF" localSheetId="14">#REF!</definedName>
    <definedName name="BDF" localSheetId="4">#REF!</definedName>
    <definedName name="BDF" localSheetId="8">#REF!</definedName>
    <definedName name="BDF">#REF!</definedName>
    <definedName name="bdgbs" localSheetId="9">#REF!</definedName>
    <definedName name="bdgbs" localSheetId="22">#REF!</definedName>
    <definedName name="bdgbs" localSheetId="23">#REF!</definedName>
    <definedName name="bdgbs" localSheetId="3">#REF!</definedName>
    <definedName name="bdgbs" localSheetId="17">#REF!</definedName>
    <definedName name="bdgbs" localSheetId="1">#REF!</definedName>
    <definedName name="bdgbs" localSheetId="15">#REF!</definedName>
    <definedName name="bdgbs" localSheetId="7">#REF!</definedName>
    <definedName name="bdgbs" localSheetId="14">#REF!</definedName>
    <definedName name="bdgbs" localSheetId="4">#REF!</definedName>
    <definedName name="bdgbs" localSheetId="8">#REF!</definedName>
    <definedName name="bdgbs">#REF!</definedName>
    <definedName name="bdsageg" localSheetId="9">#REF!</definedName>
    <definedName name="bdsageg" localSheetId="22">#REF!</definedName>
    <definedName name="bdsageg" localSheetId="23">#REF!</definedName>
    <definedName name="bdsageg" localSheetId="3">#REF!</definedName>
    <definedName name="bdsageg" localSheetId="17">#REF!</definedName>
    <definedName name="bdsageg" localSheetId="1">#REF!</definedName>
    <definedName name="bdsageg" localSheetId="15">#REF!</definedName>
    <definedName name="bdsageg" localSheetId="7">#REF!</definedName>
    <definedName name="bdsageg" localSheetId="14">#REF!</definedName>
    <definedName name="bdsageg" localSheetId="4">#REF!</definedName>
    <definedName name="bdsageg" localSheetId="8">#REF!</definedName>
    <definedName name="bdsageg">#REF!</definedName>
    <definedName name="bfdbb" localSheetId="22">[1]Plan1!#REF!</definedName>
    <definedName name="bfdbb" localSheetId="3">[1]Plan1!#REF!</definedName>
    <definedName name="bfdbb" localSheetId="1">[1]Plan1!#REF!</definedName>
    <definedName name="bfdbb">[1]Plan1!#REF!</definedName>
    <definedName name="bhfjhfjns" localSheetId="9">[1]Plan1!#REF!</definedName>
    <definedName name="bhfjhfjns" localSheetId="22">[1]Plan1!#REF!</definedName>
    <definedName name="bhfjhfjns" localSheetId="23">[1]Plan1!#REF!</definedName>
    <definedName name="bhfjhfjns" localSheetId="3">[1]Plan1!#REF!</definedName>
    <definedName name="bhfjhfjns" localSheetId="17">[1]Plan1!#REF!</definedName>
    <definedName name="bhfjhfjns" localSheetId="1">[1]Plan1!#REF!</definedName>
    <definedName name="bhfjhfjns" localSheetId="15">[1]Plan1!#REF!</definedName>
    <definedName name="bhfjhfjns" localSheetId="7">[1]Plan1!#REF!</definedName>
    <definedName name="bhfjhfjns" localSheetId="14">[1]Plan1!#REF!</definedName>
    <definedName name="bhfjhfjns" localSheetId="4">[1]Plan1!#REF!</definedName>
    <definedName name="bhfjhfjns" localSheetId="8">[1]Plan1!#REF!</definedName>
    <definedName name="bhfjhfjns">[1]Plan1!#REF!</definedName>
    <definedName name="blblb" localSheetId="9">#REF!</definedName>
    <definedName name="blblb" localSheetId="22">#REF!</definedName>
    <definedName name="blblb" localSheetId="23">#REF!</definedName>
    <definedName name="blblb" localSheetId="3">#REF!</definedName>
    <definedName name="blblb" localSheetId="17">#REF!</definedName>
    <definedName name="blblb" localSheetId="1">#REF!</definedName>
    <definedName name="blblb" localSheetId="15">#REF!</definedName>
    <definedName name="blblb" localSheetId="7">#REF!</definedName>
    <definedName name="blblb" localSheetId="14">#REF!</definedName>
    <definedName name="blblb" localSheetId="4">#REF!</definedName>
    <definedName name="blblb" localSheetId="8">#REF!</definedName>
    <definedName name="blblb">#REF!</definedName>
    <definedName name="botafora" localSheetId="9">#REF!</definedName>
    <definedName name="botafora" localSheetId="22">#REF!</definedName>
    <definedName name="botafora" localSheetId="23">#REF!</definedName>
    <definedName name="botafora" localSheetId="3">#REF!</definedName>
    <definedName name="botafora" localSheetId="5">#REF!</definedName>
    <definedName name="botafora" localSheetId="17">#REF!</definedName>
    <definedName name="botafora" localSheetId="1">#REF!</definedName>
    <definedName name="botafora" localSheetId="15">#REF!</definedName>
    <definedName name="botafora" localSheetId="7">#REF!</definedName>
    <definedName name="botafora" localSheetId="14">#REF!</definedName>
    <definedName name="botafora" localSheetId="4">#REF!</definedName>
    <definedName name="botafora" localSheetId="8">#REF!</definedName>
    <definedName name="botafora">#REF!</definedName>
    <definedName name="brita" localSheetId="9">#REF!</definedName>
    <definedName name="brita" localSheetId="22">#REF!</definedName>
    <definedName name="brita" localSheetId="23">#REF!</definedName>
    <definedName name="brita" localSheetId="3">#REF!</definedName>
    <definedName name="brita" localSheetId="5">#REF!</definedName>
    <definedName name="brita" localSheetId="17">#REF!</definedName>
    <definedName name="brita" localSheetId="1">#REF!</definedName>
    <definedName name="brita" localSheetId="15">#REF!</definedName>
    <definedName name="brita" localSheetId="7">#REF!</definedName>
    <definedName name="brita" localSheetId="14">#REF!</definedName>
    <definedName name="brita" localSheetId="4">#REF!</definedName>
    <definedName name="brita" localSheetId="8">#REF!</definedName>
    <definedName name="brita">#REF!</definedName>
    <definedName name="bstc20" localSheetId="9">#REF!</definedName>
    <definedName name="bstc20" localSheetId="22">#REF!</definedName>
    <definedName name="bstc20" localSheetId="23">#REF!</definedName>
    <definedName name="bstc20" localSheetId="3">#REF!</definedName>
    <definedName name="bstc20" localSheetId="5">#REF!</definedName>
    <definedName name="bstc20" localSheetId="17">#REF!</definedName>
    <definedName name="bstc20" localSheetId="1">#REF!</definedName>
    <definedName name="bstc20" localSheetId="15">#REF!</definedName>
    <definedName name="bstc20" localSheetId="7">#REF!</definedName>
    <definedName name="bstc20" localSheetId="14">#REF!</definedName>
    <definedName name="bstc20" localSheetId="4">#REF!</definedName>
    <definedName name="bstc20" localSheetId="8">#REF!</definedName>
    <definedName name="bstc20">#REF!</definedName>
    <definedName name="bstc40" localSheetId="9">#REF!</definedName>
    <definedName name="bstc40" localSheetId="22">#REF!</definedName>
    <definedName name="bstc40" localSheetId="23">#REF!</definedName>
    <definedName name="bstc40" localSheetId="3">#REF!</definedName>
    <definedName name="bstc40" localSheetId="5">#REF!</definedName>
    <definedName name="bstc40" localSheetId="17">#REF!</definedName>
    <definedName name="bstc40" localSheetId="1">#REF!</definedName>
    <definedName name="bstc40" localSheetId="15">#REF!</definedName>
    <definedName name="bstc40" localSheetId="7">#REF!</definedName>
    <definedName name="bstc40" localSheetId="14">#REF!</definedName>
    <definedName name="bstc40" localSheetId="4">#REF!</definedName>
    <definedName name="bstc40" localSheetId="8">#REF!</definedName>
    <definedName name="bstc40">#REF!</definedName>
    <definedName name="bstc60" localSheetId="9">#REF!</definedName>
    <definedName name="bstc60" localSheetId="22">#REF!</definedName>
    <definedName name="bstc60" localSheetId="23">#REF!</definedName>
    <definedName name="bstc60" localSheetId="3">#REF!</definedName>
    <definedName name="bstc60" localSheetId="5">#REF!</definedName>
    <definedName name="bstc60" localSheetId="17">#REF!</definedName>
    <definedName name="bstc60" localSheetId="1">#REF!</definedName>
    <definedName name="bstc60" localSheetId="15">#REF!</definedName>
    <definedName name="bstc60" localSheetId="7">#REF!</definedName>
    <definedName name="bstc60" localSheetId="14">#REF!</definedName>
    <definedName name="bstc60" localSheetId="4">#REF!</definedName>
    <definedName name="bstc60" localSheetId="8">#REF!</definedName>
    <definedName name="bstc60">#REF!</definedName>
    <definedName name="bstc80" localSheetId="9">#REF!</definedName>
    <definedName name="bstc80" localSheetId="22">#REF!</definedName>
    <definedName name="bstc80" localSheetId="23">#REF!</definedName>
    <definedName name="bstc80" localSheetId="3">#REF!</definedName>
    <definedName name="bstc80" localSheetId="5">#REF!</definedName>
    <definedName name="bstc80" localSheetId="17">#REF!</definedName>
    <definedName name="bstc80" localSheetId="1">#REF!</definedName>
    <definedName name="bstc80" localSheetId="15">#REF!</definedName>
    <definedName name="bstc80" localSheetId="7">#REF!</definedName>
    <definedName name="bstc80" localSheetId="14">#REF!</definedName>
    <definedName name="bstc80" localSheetId="4">#REF!</definedName>
    <definedName name="bstc80" localSheetId="8">#REF!</definedName>
    <definedName name="bstc80">#REF!</definedName>
    <definedName name="BuiltIn_Print_Titles" localSheetId="9">#REF!</definedName>
    <definedName name="BuiltIn_Print_Titles" localSheetId="22">#REF!</definedName>
    <definedName name="BuiltIn_Print_Titles" localSheetId="23">#REF!</definedName>
    <definedName name="BuiltIn_Print_Titles" localSheetId="3">#REF!</definedName>
    <definedName name="BuiltIn_Print_Titles" localSheetId="5">#REF!</definedName>
    <definedName name="BuiltIn_Print_Titles" localSheetId="17">#REF!</definedName>
    <definedName name="BuiltIn_Print_Titles" localSheetId="1">#REF!</definedName>
    <definedName name="BuiltIn_Print_Titles" localSheetId="15">#REF!</definedName>
    <definedName name="BuiltIn_Print_Titles" localSheetId="7">#REF!</definedName>
    <definedName name="BuiltIn_Print_Titles" localSheetId="14">#REF!</definedName>
    <definedName name="BuiltIn_Print_Titles" localSheetId="4">#REF!</definedName>
    <definedName name="BuiltIn_Print_Titles" localSheetId="8">#REF!</definedName>
    <definedName name="BuiltIn_Print_Titles">#REF!</definedName>
    <definedName name="C___SISTEMA_DE_ESGOTAMENTO_SANITÁRIO" localSheetId="9">#REF!</definedName>
    <definedName name="C___SISTEMA_DE_ESGOTAMENTO_SANITÁRIO" localSheetId="11">#REF!</definedName>
    <definedName name="C___SISTEMA_DE_ESGOTAMENTO_SANITÁRIO" localSheetId="12">#REF!</definedName>
    <definedName name="C___SISTEMA_DE_ESGOTAMENTO_SANITÁRIO" localSheetId="13">#REF!</definedName>
    <definedName name="C___SISTEMA_DE_ESGOTAMENTO_SANITÁRIO" localSheetId="23">#REF!</definedName>
    <definedName name="C___SISTEMA_DE_ESGOTAMENTO_SANITÁRIO" localSheetId="5">#REF!</definedName>
    <definedName name="C___SISTEMA_DE_ESGOTAMENTO_SANITÁRIO" localSheetId="17">#REF!</definedName>
    <definedName name="C___SISTEMA_DE_ESGOTAMENTO_SANITÁRIO" localSheetId="6">#REF!</definedName>
    <definedName name="C___SISTEMA_DE_ESGOTAMENTO_SANITÁRIO" localSheetId="10">#REF!</definedName>
    <definedName name="C___SISTEMA_DE_ESGOTAMENTO_SANITÁRIO" localSheetId="15">#REF!</definedName>
    <definedName name="C___SISTEMA_DE_ESGOTAMENTO_SANITÁRIO" localSheetId="7">#REF!</definedName>
    <definedName name="C___SISTEMA_DE_ESGOTAMENTO_SANITÁRIO" localSheetId="14">#REF!</definedName>
    <definedName name="C___SISTEMA_DE_ESGOTAMENTO_SANITÁRIO" localSheetId="4">#REF!</definedName>
    <definedName name="C___SISTEMA_DE_ESGOTAMENTO_SANITÁRIO" localSheetId="8">#REF!</definedName>
    <definedName name="C___SISTEMA_DE_ESGOTAMENTO_SANITÁRIO">'[3]Tab. Procv 1'!$C$97</definedName>
    <definedName name="caixadecentro" localSheetId="9">#REF!</definedName>
    <definedName name="caixadecentro" localSheetId="22">#REF!</definedName>
    <definedName name="caixadecentro" localSheetId="23">#REF!</definedName>
    <definedName name="caixadecentro" localSheetId="3">#REF!</definedName>
    <definedName name="caixadecentro" localSheetId="5">#REF!</definedName>
    <definedName name="caixadecentro" localSheetId="17">#REF!</definedName>
    <definedName name="caixadecentro" localSheetId="1">#REF!</definedName>
    <definedName name="caixadecentro" localSheetId="15">#REF!</definedName>
    <definedName name="caixadecentro" localSheetId="7">#REF!</definedName>
    <definedName name="caixadecentro" localSheetId="14">#REF!</definedName>
    <definedName name="caixadecentro" localSheetId="4">#REF!</definedName>
    <definedName name="caixadecentro" localSheetId="8">#REF!</definedName>
    <definedName name="caixadecentro">#REF!</definedName>
    <definedName name="Caminhão_Basc_Toco" localSheetId="9">#REF!</definedName>
    <definedName name="Caminhão_Basc_Toco" localSheetId="22">#REF!</definedName>
    <definedName name="Caminhão_Basc_Toco" localSheetId="23">#REF!</definedName>
    <definedName name="Caminhão_Basc_Toco" localSheetId="3">#REF!</definedName>
    <definedName name="Caminhão_Basc_Toco" localSheetId="5">#REF!</definedName>
    <definedName name="Caminhão_Basc_Toco" localSheetId="17">#REF!</definedName>
    <definedName name="Caminhão_Basc_Toco" localSheetId="1">#REF!</definedName>
    <definedName name="Caminhão_Basc_Toco" localSheetId="15">#REF!</definedName>
    <definedName name="Caminhão_Basc_Toco" localSheetId="7">#REF!</definedName>
    <definedName name="Caminhão_Basc_Toco" localSheetId="14">#REF!</definedName>
    <definedName name="Caminhão_Basc_Toco" localSheetId="4">#REF!</definedName>
    <definedName name="Caminhão_Basc_Toco" localSheetId="8">#REF!</definedName>
    <definedName name="Caminhão_Basc_Toco">#REF!</definedName>
    <definedName name="cc" localSheetId="22">'[2]Memo RERA'!#REF!</definedName>
    <definedName name="cc" localSheetId="23">'[2]Memo RERA'!#REF!</definedName>
    <definedName name="cc" localSheetId="3">'[2]Memo RERA'!#REF!</definedName>
    <definedName name="cc" localSheetId="5">'[2]Memo RERA'!#REF!</definedName>
    <definedName name="cc" localSheetId="17">'[2]Memo RERA'!#REF!</definedName>
    <definedName name="cc" localSheetId="1">'[2]Memo RERA'!#REF!</definedName>
    <definedName name="cc" localSheetId="15">'[2]Memo RERA'!#REF!</definedName>
    <definedName name="cc" localSheetId="7">'[2]Memo RERA'!#REF!</definedName>
    <definedName name="cc" localSheetId="14">'[2]Memo RERA'!#REF!</definedName>
    <definedName name="cc" localSheetId="4">'[2]Memo RERA'!#REF!</definedName>
    <definedName name="cc" localSheetId="8">'[2]Memo RERA'!#REF!</definedName>
    <definedName name="cc">'[2]Memo RERA'!#REF!</definedName>
    <definedName name="CDSF" localSheetId="9">#REF!</definedName>
    <definedName name="CDSF" localSheetId="22">#REF!</definedName>
    <definedName name="CDSF" localSheetId="23">#REF!</definedName>
    <definedName name="CDSF" localSheetId="3">#REF!</definedName>
    <definedName name="CDSF" localSheetId="5">#REF!</definedName>
    <definedName name="CDSF" localSheetId="17">#REF!</definedName>
    <definedName name="CDSF" localSheetId="1">#REF!</definedName>
    <definedName name="CDSF" localSheetId="15">#REF!</definedName>
    <definedName name="CDSF" localSheetId="7">#REF!</definedName>
    <definedName name="CDSF" localSheetId="14">#REF!</definedName>
    <definedName name="CDSF" localSheetId="4">#REF!</definedName>
    <definedName name="CDSF" localSheetId="8">#REF!</definedName>
    <definedName name="CDSF">#REF!</definedName>
    <definedName name="cdsfsdf" localSheetId="9">#REF!</definedName>
    <definedName name="cdsfsdf" localSheetId="22">#REF!</definedName>
    <definedName name="cdsfsdf" localSheetId="23">#REF!</definedName>
    <definedName name="cdsfsdf" localSheetId="3">#REF!</definedName>
    <definedName name="cdsfsdf" localSheetId="17">#REF!</definedName>
    <definedName name="cdsfsdf" localSheetId="1">#REF!</definedName>
    <definedName name="cdsfsdf" localSheetId="15">#REF!</definedName>
    <definedName name="cdsfsdf" localSheetId="7">#REF!</definedName>
    <definedName name="cdsfsdf" localSheetId="14">#REF!</definedName>
    <definedName name="cdsfsdf" localSheetId="4">#REF!</definedName>
    <definedName name="cdsfsdf" localSheetId="8">#REF!</definedName>
    <definedName name="cdsfsdf">#REF!</definedName>
    <definedName name="CISALHA" localSheetId="9">#REF!</definedName>
    <definedName name="CISALHA" localSheetId="22">#REF!</definedName>
    <definedName name="CISALHA" localSheetId="23">#REF!</definedName>
    <definedName name="CISALHA" localSheetId="3">#REF!</definedName>
    <definedName name="CISALHA" localSheetId="5">#REF!</definedName>
    <definedName name="CISALHA" localSheetId="17">#REF!</definedName>
    <definedName name="CISALHA" localSheetId="1">#REF!</definedName>
    <definedName name="CISALHA" localSheetId="15">#REF!</definedName>
    <definedName name="CISALHA" localSheetId="7">#REF!</definedName>
    <definedName name="CISALHA" localSheetId="14">#REF!</definedName>
    <definedName name="CISALHA" localSheetId="4">#REF!</definedName>
    <definedName name="CISALHA" localSheetId="8">#REF!</definedName>
    <definedName name="CISALHA">#REF!</definedName>
    <definedName name="cisalhamento" localSheetId="9">#REF!</definedName>
    <definedName name="cisalhamento" localSheetId="22">#REF!</definedName>
    <definedName name="cisalhamento" localSheetId="23">#REF!</definedName>
    <definedName name="cisalhamento" localSheetId="3">#REF!</definedName>
    <definedName name="cisalhamento" localSheetId="5">#REF!</definedName>
    <definedName name="cisalhamento" localSheetId="17">#REF!</definedName>
    <definedName name="cisalhamento" localSheetId="1">#REF!</definedName>
    <definedName name="cisalhamento" localSheetId="15">#REF!</definedName>
    <definedName name="cisalhamento" localSheetId="7">#REF!</definedName>
    <definedName name="cisalhamento" localSheetId="14">#REF!</definedName>
    <definedName name="cisalhamento" localSheetId="4">#REF!</definedName>
    <definedName name="cisalhamento" localSheetId="8">#REF!</definedName>
    <definedName name="cisalhamento">#REF!</definedName>
    <definedName name="comprimento" localSheetId="9">#REF!</definedName>
    <definedName name="comprimento" localSheetId="22">#REF!</definedName>
    <definedName name="comprimento" localSheetId="23">#REF!</definedName>
    <definedName name="comprimento" localSheetId="3">#REF!</definedName>
    <definedName name="comprimento" localSheetId="5">#REF!</definedName>
    <definedName name="comprimento" localSheetId="17">#REF!</definedName>
    <definedName name="comprimento" localSheetId="1">#REF!</definedName>
    <definedName name="comprimento" localSheetId="15">#REF!</definedName>
    <definedName name="comprimento" localSheetId="7">#REF!</definedName>
    <definedName name="comprimento" localSheetId="14">#REF!</definedName>
    <definedName name="comprimento" localSheetId="4">#REF!</definedName>
    <definedName name="comprimento" localSheetId="8">#REF!</definedName>
    <definedName name="comprimento">#REF!</definedName>
    <definedName name="CONSOLIDADO" localSheetId="9">#REF!</definedName>
    <definedName name="CONSOLIDADO" localSheetId="22">#REF!</definedName>
    <definedName name="CONSOLIDADO" localSheetId="23">#REF!</definedName>
    <definedName name="CONSOLIDADO" localSheetId="3">#REF!</definedName>
    <definedName name="CONSOLIDADO" localSheetId="5">#REF!</definedName>
    <definedName name="CONSOLIDADO" localSheetId="17">#REF!</definedName>
    <definedName name="CONSOLIDADO" localSheetId="1">#REF!</definedName>
    <definedName name="CONSOLIDADO" localSheetId="15">#REF!</definedName>
    <definedName name="CONSOLIDADO" localSheetId="7">#REF!</definedName>
    <definedName name="CONSOLIDADO" localSheetId="14">#REF!</definedName>
    <definedName name="CONSOLIDADO" localSheetId="4">#REF!</definedName>
    <definedName name="CONSOLIDADO" localSheetId="8">#REF!</definedName>
    <definedName name="CONSOLIDADO">#REF!</definedName>
    <definedName name="const_1" localSheetId="9">#REF!</definedName>
    <definedName name="const_1" localSheetId="22">#REF!</definedName>
    <definedName name="const_1" localSheetId="23">#REF!</definedName>
    <definedName name="const_1" localSheetId="3">#REF!</definedName>
    <definedName name="const_1" localSheetId="5">#REF!</definedName>
    <definedName name="const_1" localSheetId="17">#REF!</definedName>
    <definedName name="const_1" localSheetId="1">#REF!</definedName>
    <definedName name="const_1" localSheetId="15">#REF!</definedName>
    <definedName name="const_1" localSheetId="7">#REF!</definedName>
    <definedName name="const_1" localSheetId="14">#REF!</definedName>
    <definedName name="const_1" localSheetId="4">#REF!</definedName>
    <definedName name="const_1" localSheetId="8">#REF!</definedName>
    <definedName name="const_1">#REF!</definedName>
    <definedName name="CORTE" localSheetId="9">#REF!</definedName>
    <definedName name="CORTE" localSheetId="22">#REF!</definedName>
    <definedName name="CORTE" localSheetId="23">#REF!</definedName>
    <definedName name="CORTE" localSheetId="3">#REF!</definedName>
    <definedName name="CORTE" localSheetId="5">#REF!</definedName>
    <definedName name="CORTE" localSheetId="17">#REF!</definedName>
    <definedName name="CORTE" localSheetId="1">#REF!</definedName>
    <definedName name="CORTE" localSheetId="15">#REF!</definedName>
    <definedName name="CORTE" localSheetId="7">#REF!</definedName>
    <definedName name="CORTE" localSheetId="14">#REF!</definedName>
    <definedName name="CORTE" localSheetId="4">#REF!</definedName>
    <definedName name="CORTE" localSheetId="8">#REF!</definedName>
    <definedName name="CORTE">#REF!</definedName>
    <definedName name="Cotação" localSheetId="9">#REF!</definedName>
    <definedName name="Cotação" localSheetId="22">#REF!</definedName>
    <definedName name="Cotação" localSheetId="23">#REF!</definedName>
    <definedName name="Cotação" localSheetId="3">#REF!</definedName>
    <definedName name="Cotação" localSheetId="17">#REF!</definedName>
    <definedName name="Cotação" localSheetId="1">#REF!</definedName>
    <definedName name="Cotação" localSheetId="15">#REF!</definedName>
    <definedName name="Cotação" localSheetId="7">#REF!</definedName>
    <definedName name="Cotação" localSheetId="14">#REF!</definedName>
    <definedName name="Cotação" localSheetId="4">#REF!</definedName>
    <definedName name="Cotação" localSheetId="8">#REF!</definedName>
    <definedName name="Cotação">#REF!</definedName>
    <definedName name="cronograma1" localSheetId="9">#REF!</definedName>
    <definedName name="cronograma1" localSheetId="22">#REF!</definedName>
    <definedName name="cronograma1" localSheetId="23">#REF!</definedName>
    <definedName name="cronograma1" localSheetId="3">#REF!</definedName>
    <definedName name="cronograma1" localSheetId="5">#REF!</definedName>
    <definedName name="cronograma1" localSheetId="17">#REF!</definedName>
    <definedName name="cronograma1" localSheetId="1">#REF!</definedName>
    <definedName name="cronograma1" localSheetId="15">#REF!</definedName>
    <definedName name="cronograma1" localSheetId="7">#REF!</definedName>
    <definedName name="cronograma1" localSheetId="14">#REF!</definedName>
    <definedName name="cronograma1" localSheetId="4">#REF!</definedName>
    <definedName name="cronograma1" localSheetId="8">#REF!</definedName>
    <definedName name="cronograma1">#REF!</definedName>
    <definedName name="csdf" localSheetId="9">#REF!</definedName>
    <definedName name="csdf" localSheetId="22">#REF!</definedName>
    <definedName name="csdf" localSheetId="23">#REF!</definedName>
    <definedName name="csdf" localSheetId="3">#REF!</definedName>
    <definedName name="csdf" localSheetId="17">#REF!</definedName>
    <definedName name="csdf" localSheetId="1">#REF!</definedName>
    <definedName name="csdf" localSheetId="15">#REF!</definedName>
    <definedName name="csdf" localSheetId="7">#REF!</definedName>
    <definedName name="csdf" localSheetId="14">#REF!</definedName>
    <definedName name="csdf" localSheetId="4">#REF!</definedName>
    <definedName name="csdf" localSheetId="8">#REF!</definedName>
    <definedName name="csdf">#REF!</definedName>
    <definedName name="cvdfgesrg" localSheetId="22">[1]Plan1!#REF!</definedName>
    <definedName name="cvdfgesrg" localSheetId="3">[1]Plan1!#REF!</definedName>
    <definedName name="cvdfgesrg" localSheetId="1">[1]Plan1!#REF!</definedName>
    <definedName name="cvdfgesrg">[1]Plan1!#REF!</definedName>
    <definedName name="d" localSheetId="22">'[2]Memo RERA'!#REF!</definedName>
    <definedName name="d" localSheetId="23">'[2]Memo RERA'!#REF!</definedName>
    <definedName name="d" localSheetId="3">'[2]Memo RERA'!#REF!</definedName>
    <definedName name="d" localSheetId="5">'[2]Memo RERA'!#REF!</definedName>
    <definedName name="d" localSheetId="17">'[2]Memo RERA'!#REF!</definedName>
    <definedName name="d" localSheetId="1">'[2]Memo RERA'!#REF!</definedName>
    <definedName name="d" localSheetId="15">'[2]Memo RERA'!#REF!</definedName>
    <definedName name="d" localSheetId="7">'[2]Memo RERA'!#REF!</definedName>
    <definedName name="d" localSheetId="14">'[2]Memo RERA'!#REF!</definedName>
    <definedName name="d" localSheetId="4">'[2]Memo RERA'!#REF!</definedName>
    <definedName name="d" localSheetId="8">'[2]Memo RERA'!#REF!</definedName>
    <definedName name="d">'[2]Memo RERA'!#REF!</definedName>
    <definedName name="D___PAVIMENTAÇÃO_E_DRENAGEM" localSheetId="9">#REF!</definedName>
    <definedName name="D___PAVIMENTAÇÃO_E_DRENAGEM" localSheetId="11">#REF!</definedName>
    <definedName name="D___PAVIMENTAÇÃO_E_DRENAGEM" localSheetId="12">#REF!</definedName>
    <definedName name="D___PAVIMENTAÇÃO_E_DRENAGEM" localSheetId="13">#REF!</definedName>
    <definedName name="D___PAVIMENTAÇÃO_E_DRENAGEM" localSheetId="23">#REF!</definedName>
    <definedName name="D___PAVIMENTAÇÃO_E_DRENAGEM" localSheetId="5">#REF!</definedName>
    <definedName name="D___PAVIMENTAÇÃO_E_DRENAGEM" localSheetId="17">#REF!</definedName>
    <definedName name="D___PAVIMENTAÇÃO_E_DRENAGEM" localSheetId="6">#REF!</definedName>
    <definedName name="D___PAVIMENTAÇÃO_E_DRENAGEM" localSheetId="10">#REF!</definedName>
    <definedName name="D___PAVIMENTAÇÃO_E_DRENAGEM" localSheetId="15">#REF!</definedName>
    <definedName name="D___PAVIMENTAÇÃO_E_DRENAGEM" localSheetId="7">#REF!</definedName>
    <definedName name="D___PAVIMENTAÇÃO_E_DRENAGEM" localSheetId="14">#REF!</definedName>
    <definedName name="D___PAVIMENTAÇÃO_E_DRENAGEM" localSheetId="4">#REF!</definedName>
    <definedName name="D___PAVIMENTAÇÃO_E_DRENAGEM" localSheetId="8">#REF!</definedName>
    <definedName name="D___PAVIMENTAÇÃO_E_DRENAGEM">'[3]Tab. Procv 1'!$C$338</definedName>
    <definedName name="dado" localSheetId="9">#REF!</definedName>
    <definedName name="dado" localSheetId="22">#REF!</definedName>
    <definedName name="dado" localSheetId="23">#REF!</definedName>
    <definedName name="dado" localSheetId="3">#REF!</definedName>
    <definedName name="dado" localSheetId="5">#REF!</definedName>
    <definedName name="dado" localSheetId="17">#REF!</definedName>
    <definedName name="dado" localSheetId="1">#REF!</definedName>
    <definedName name="dado" localSheetId="15">#REF!</definedName>
    <definedName name="dado" localSheetId="7">#REF!</definedName>
    <definedName name="dado" localSheetId="14">#REF!</definedName>
    <definedName name="dado" localSheetId="4">#REF!</definedName>
    <definedName name="dado" localSheetId="8">#REF!</definedName>
    <definedName name="dado">#REF!</definedName>
    <definedName name="dados" localSheetId="9">#REF!</definedName>
    <definedName name="dados" localSheetId="22">#REF!</definedName>
    <definedName name="dados" localSheetId="23">#REF!</definedName>
    <definedName name="dados" localSheetId="3">#REF!</definedName>
    <definedName name="dados" localSheetId="5">#REF!</definedName>
    <definedName name="dados" localSheetId="17">#REF!</definedName>
    <definedName name="dados" localSheetId="1">#REF!</definedName>
    <definedName name="dados" localSheetId="15">#REF!</definedName>
    <definedName name="dados" localSheetId="7">#REF!</definedName>
    <definedName name="dados" localSheetId="14">#REF!</definedName>
    <definedName name="dados" localSheetId="4">#REF!</definedName>
    <definedName name="dados" localSheetId="8">#REF!</definedName>
    <definedName name="dados">#REF!</definedName>
    <definedName name="dadoss" localSheetId="9">#REF!</definedName>
    <definedName name="dadoss" localSheetId="22">#REF!</definedName>
    <definedName name="dadoss" localSheetId="23">#REF!</definedName>
    <definedName name="dadoss" localSheetId="3">#REF!</definedName>
    <definedName name="dadoss" localSheetId="5">#REF!</definedName>
    <definedName name="dadoss" localSheetId="17">#REF!</definedName>
    <definedName name="dadoss" localSheetId="1">#REF!</definedName>
    <definedName name="dadoss" localSheetId="15">#REF!</definedName>
    <definedName name="dadoss" localSheetId="7">#REF!</definedName>
    <definedName name="dadoss" localSheetId="14">#REF!</definedName>
    <definedName name="dadoss" localSheetId="4">#REF!</definedName>
    <definedName name="dadoss" localSheetId="8">#REF!</definedName>
    <definedName name="dadoss">#REF!</definedName>
    <definedName name="dasdf" localSheetId="9">#REF!</definedName>
    <definedName name="dasdf" localSheetId="22">#REF!</definedName>
    <definedName name="dasdf" localSheetId="23">#REF!</definedName>
    <definedName name="dasdf" localSheetId="3">#REF!</definedName>
    <definedName name="dasdf" localSheetId="17">#REF!</definedName>
    <definedName name="dasdf" localSheetId="1">#REF!</definedName>
    <definedName name="dasdf" localSheetId="15">#REF!</definedName>
    <definedName name="dasdf" localSheetId="7">#REF!</definedName>
    <definedName name="dasdf" localSheetId="14">#REF!</definedName>
    <definedName name="dasdf" localSheetId="4">#REF!</definedName>
    <definedName name="dasdf" localSheetId="8">#REF!</definedName>
    <definedName name="dasdf">#REF!</definedName>
    <definedName name="dewrf" localSheetId="9">#REF!</definedName>
    <definedName name="dewrf" localSheetId="22">#REF!</definedName>
    <definedName name="dewrf" localSheetId="23">#REF!</definedName>
    <definedName name="dewrf" localSheetId="3">#REF!</definedName>
    <definedName name="dewrf" localSheetId="17">#REF!</definedName>
    <definedName name="dewrf" localSheetId="1">#REF!</definedName>
    <definedName name="dewrf" localSheetId="15">#REF!</definedName>
    <definedName name="dewrf" localSheetId="7">#REF!</definedName>
    <definedName name="dewrf" localSheetId="14">#REF!</definedName>
    <definedName name="dewrf" localSheetId="4">#REF!</definedName>
    <definedName name="dewrf" localSheetId="8">#REF!</definedName>
    <definedName name="dewrf">#REF!</definedName>
    <definedName name="dfgas" localSheetId="9">#REF!</definedName>
    <definedName name="dfgas" localSheetId="22">#REF!</definedName>
    <definedName name="dfgas" localSheetId="23">#REF!</definedName>
    <definedName name="dfgas" localSheetId="3">#REF!</definedName>
    <definedName name="dfgas" localSheetId="17">#REF!</definedName>
    <definedName name="dfgas" localSheetId="1">#REF!</definedName>
    <definedName name="dfgas" localSheetId="15">#REF!</definedName>
    <definedName name="dfgas" localSheetId="7">#REF!</definedName>
    <definedName name="dfgas" localSheetId="14">#REF!</definedName>
    <definedName name="dfgas" localSheetId="4">#REF!</definedName>
    <definedName name="dfgas" localSheetId="8">#REF!</definedName>
    <definedName name="dfgas">#REF!</definedName>
    <definedName name="DHD" localSheetId="9">#REF!</definedName>
    <definedName name="DHD" localSheetId="22">#REF!</definedName>
    <definedName name="DHD" localSheetId="23">#REF!</definedName>
    <definedName name="DHD" localSheetId="3">#REF!</definedName>
    <definedName name="DHD" localSheetId="17">#REF!</definedName>
    <definedName name="DHD" localSheetId="1">#REF!</definedName>
    <definedName name="DHD" localSheetId="15">#REF!</definedName>
    <definedName name="DHD" localSheetId="7">#REF!</definedName>
    <definedName name="DHD" localSheetId="14">#REF!</definedName>
    <definedName name="DHD" localSheetId="4">#REF!</definedName>
    <definedName name="DHD" localSheetId="8">#REF!</definedName>
    <definedName name="DHD">#REF!</definedName>
    <definedName name="Dren" localSheetId="9">#REF!</definedName>
    <definedName name="Dren" localSheetId="22">#REF!</definedName>
    <definedName name="Dren" localSheetId="23">#REF!</definedName>
    <definedName name="Dren" localSheetId="3">#REF!</definedName>
    <definedName name="Dren" localSheetId="5">#REF!</definedName>
    <definedName name="Dren" localSheetId="17">#REF!</definedName>
    <definedName name="Dren" localSheetId="1">#REF!</definedName>
    <definedName name="Dren" localSheetId="15">#REF!</definedName>
    <definedName name="Dren" localSheetId="7">#REF!</definedName>
    <definedName name="Dren" localSheetId="14">#REF!</definedName>
    <definedName name="Dren" localSheetId="4">#REF!</definedName>
    <definedName name="Dren" localSheetId="8">#REF!</definedName>
    <definedName name="Dren">#REF!</definedName>
    <definedName name="DRENAGEM" localSheetId="9">#REF!</definedName>
    <definedName name="DRENAGEM" localSheetId="22">#REF!</definedName>
    <definedName name="DRENAGEM" localSheetId="23">#REF!</definedName>
    <definedName name="DRENAGEM" localSheetId="3">#REF!</definedName>
    <definedName name="DRENAGEM" localSheetId="5">#REF!</definedName>
    <definedName name="DRENAGEM" localSheetId="17">#REF!</definedName>
    <definedName name="DRENAGEM" localSheetId="1">#REF!</definedName>
    <definedName name="DRENAGEM" localSheetId="15">#REF!</definedName>
    <definedName name="DRENAGEM" localSheetId="7">#REF!</definedName>
    <definedName name="DRENAGEM" localSheetId="14">#REF!</definedName>
    <definedName name="DRENAGEM" localSheetId="4">#REF!</definedName>
    <definedName name="DRENAGEM" localSheetId="8">#REF!</definedName>
    <definedName name="DRENAGEM">#REF!</definedName>
    <definedName name="dsfdawsg" localSheetId="22">[1]Plan1!#REF!</definedName>
    <definedName name="dsfdawsg" localSheetId="23">[1]Plan1!#REF!</definedName>
    <definedName name="dsfdawsg" localSheetId="3">[1]Plan1!#REF!</definedName>
    <definedName name="dsfdawsg" localSheetId="17">[1]Plan1!#REF!</definedName>
    <definedName name="dsfdawsg" localSheetId="1">[1]Plan1!#REF!</definedName>
    <definedName name="dsfdawsg" localSheetId="14">[1]Plan1!#REF!</definedName>
    <definedName name="dsfdawsg" localSheetId="4">[1]Plan1!#REF!</definedName>
    <definedName name="dsfdawsg">[1]Plan1!#REF!</definedName>
    <definedName name="E___URBANIZAÇÃO_E_PAISAGISMO" localSheetId="9">#REF!</definedName>
    <definedName name="E___URBANIZAÇÃO_E_PAISAGISMO" localSheetId="11">#REF!</definedName>
    <definedName name="E___URBANIZAÇÃO_E_PAISAGISMO" localSheetId="12">#REF!</definedName>
    <definedName name="E___URBANIZAÇÃO_E_PAISAGISMO" localSheetId="13">#REF!</definedName>
    <definedName name="E___URBANIZAÇÃO_E_PAISAGISMO" localSheetId="23">#REF!</definedName>
    <definedName name="E___URBANIZAÇÃO_E_PAISAGISMO" localSheetId="5">#REF!</definedName>
    <definedName name="E___URBANIZAÇÃO_E_PAISAGISMO" localSheetId="17">#REF!</definedName>
    <definedName name="E___URBANIZAÇÃO_E_PAISAGISMO" localSheetId="6">#REF!</definedName>
    <definedName name="E___URBANIZAÇÃO_E_PAISAGISMO" localSheetId="10">#REF!</definedName>
    <definedName name="E___URBANIZAÇÃO_E_PAISAGISMO" localSheetId="15">#REF!</definedName>
    <definedName name="E___URBANIZAÇÃO_E_PAISAGISMO" localSheetId="7">#REF!</definedName>
    <definedName name="E___URBANIZAÇÃO_E_PAISAGISMO" localSheetId="14">#REF!</definedName>
    <definedName name="E___URBANIZAÇÃO_E_PAISAGISMO" localSheetId="4">#REF!</definedName>
    <definedName name="E___URBANIZAÇÃO_E_PAISAGISMO" localSheetId="8">#REF!</definedName>
    <definedName name="E___URBANIZAÇÃO_E_PAISAGISMO">'[3]Tab. Procv 1'!$C$430</definedName>
    <definedName name="eF" localSheetId="22">[1]Plan1!#REF!</definedName>
    <definedName name="eF" localSheetId="3">[1]Plan1!#REF!</definedName>
    <definedName name="eF" localSheetId="1">[1]Plan1!#REF!</definedName>
    <definedName name="eF">[1]Plan1!#REF!</definedName>
    <definedName name="efEWEWE" localSheetId="9">#REF!</definedName>
    <definedName name="efEWEWE" localSheetId="22">#REF!</definedName>
    <definedName name="efEWEWE" localSheetId="23">#REF!</definedName>
    <definedName name="efEWEWE" localSheetId="3">#REF!</definedName>
    <definedName name="efEWEWE" localSheetId="17">#REF!</definedName>
    <definedName name="efEWEWE" localSheetId="1">#REF!</definedName>
    <definedName name="efEWEWE" localSheetId="15">#REF!</definedName>
    <definedName name="efEWEWE" localSheetId="7">#REF!</definedName>
    <definedName name="efEWEWE" localSheetId="14">#REF!</definedName>
    <definedName name="efEWEWE" localSheetId="4">#REF!</definedName>
    <definedName name="efEWEWE" localSheetId="8">#REF!</definedName>
    <definedName name="efEWEWE">#REF!</definedName>
    <definedName name="efsaefqa" localSheetId="22">'[2]Memo RERA'!#REF!</definedName>
    <definedName name="efsaefqa" localSheetId="23">'[2]Memo RERA'!#REF!</definedName>
    <definedName name="efsaefqa" localSheetId="3">'[2]Memo RERA'!#REF!</definedName>
    <definedName name="efsaefqa" localSheetId="17">'[2]Memo RERA'!#REF!</definedName>
    <definedName name="efsaefqa" localSheetId="1">'[2]Memo RERA'!#REF!</definedName>
    <definedName name="efsaefqa" localSheetId="14">'[2]Memo RERA'!#REF!</definedName>
    <definedName name="efsaefqa" localSheetId="4">'[2]Memo RERA'!#REF!</definedName>
    <definedName name="efsaefqa" localSheetId="8">'[2]Memo RERA'!#REF!</definedName>
    <definedName name="efsaefqa">'[2]Memo RERA'!#REF!</definedName>
    <definedName name="emop" localSheetId="9">[5]Emop1103!$A$4:$D$7997</definedName>
    <definedName name="emop" localSheetId="11">[5]Emop1103!$A$4:$D$7997</definedName>
    <definedName name="emop" localSheetId="12">[5]Emop1103!$A$4:$D$7997</definedName>
    <definedName name="emop" localSheetId="13">[5]Emop1103!$A$4:$D$7997</definedName>
    <definedName name="emop" localSheetId="23">[5]Emop1103!$A$4:$D$7997</definedName>
    <definedName name="emop" localSheetId="5">[5]Emop1103!$A$4:$D$7997</definedName>
    <definedName name="emop" localSheetId="17">[5]Emop1103!$A$4:$D$7997</definedName>
    <definedName name="emop" localSheetId="6">[5]Emop1103!$A$4:$D$7997</definedName>
    <definedName name="emop" localSheetId="10">[5]Emop1103!$A$4:$D$7997</definedName>
    <definedName name="emop" localSheetId="15">[5]Emop1103!$A$4:$D$7997</definedName>
    <definedName name="emop" localSheetId="7">[5]Emop1103!$A$4:$D$7997</definedName>
    <definedName name="emop" localSheetId="14">[5]Emop1103!$A$4:$D$7997</definedName>
    <definedName name="emop" localSheetId="4">[5]Emop1103!$A$4:$D$7997</definedName>
    <definedName name="emop" localSheetId="8">[5]Emop1103!$A$4:$D$7997</definedName>
    <definedName name="emop">[6]Emop1103!$A$4:$D$7997</definedName>
    <definedName name="Emopc" localSheetId="9">#REF!</definedName>
    <definedName name="Emopc" localSheetId="22">#REF!</definedName>
    <definedName name="Emopc" localSheetId="23">#REF!</definedName>
    <definedName name="Emopc" localSheetId="3">#REF!</definedName>
    <definedName name="Emopc" localSheetId="5">#REF!</definedName>
    <definedName name="Emopc" localSheetId="17">#REF!</definedName>
    <definedName name="Emopc" localSheetId="1">#REF!</definedName>
    <definedName name="Emopc" localSheetId="15">#REF!</definedName>
    <definedName name="Emopc" localSheetId="7">#REF!</definedName>
    <definedName name="Emopc" localSheetId="14">#REF!</definedName>
    <definedName name="Emopc" localSheetId="4">#REF!</definedName>
    <definedName name="Emopc" localSheetId="8">#REF!</definedName>
    <definedName name="Emopc">#REF!</definedName>
    <definedName name="empolamento" localSheetId="9">#REF!</definedName>
    <definedName name="empolamento" localSheetId="22">#REF!</definedName>
    <definedName name="empolamento" localSheetId="23">#REF!</definedName>
    <definedName name="empolamento" localSheetId="3">#REF!</definedName>
    <definedName name="empolamento" localSheetId="5">#REF!</definedName>
    <definedName name="empolamento" localSheetId="17">#REF!</definedName>
    <definedName name="empolamento" localSheetId="1">#REF!</definedName>
    <definedName name="empolamento" localSheetId="15">#REF!</definedName>
    <definedName name="empolamento" localSheetId="7">#REF!</definedName>
    <definedName name="empolamento" localSheetId="14">#REF!</definedName>
    <definedName name="empolamento" localSheetId="4">#REF!</definedName>
    <definedName name="empolamento" localSheetId="8">#REF!</definedName>
    <definedName name="empolamento">#REF!</definedName>
    <definedName name="Enecarregado" localSheetId="9">#REF!</definedName>
    <definedName name="Enecarregado" localSheetId="22">#REF!</definedName>
    <definedName name="Enecarregado" localSheetId="23">#REF!</definedName>
    <definedName name="Enecarregado" localSheetId="3">#REF!</definedName>
    <definedName name="Enecarregado" localSheetId="5">#REF!</definedName>
    <definedName name="Enecarregado" localSheetId="17">#REF!</definedName>
    <definedName name="Enecarregado" localSheetId="1">#REF!</definedName>
    <definedName name="Enecarregado" localSheetId="15">#REF!</definedName>
    <definedName name="Enecarregado" localSheetId="7">#REF!</definedName>
    <definedName name="Enecarregado" localSheetId="14">#REF!</definedName>
    <definedName name="Enecarregado" localSheetId="4">#REF!</definedName>
    <definedName name="Enecarregado" localSheetId="8">#REF!</definedName>
    <definedName name="Enecarregado">#REF!</definedName>
    <definedName name="ER" localSheetId="9">#REF!</definedName>
    <definedName name="ER" localSheetId="22">#REF!</definedName>
    <definedName name="ER" localSheetId="23">#REF!</definedName>
    <definedName name="ER" localSheetId="3">#REF!</definedName>
    <definedName name="ER" localSheetId="17">#REF!</definedName>
    <definedName name="ER" localSheetId="1">#REF!</definedName>
    <definedName name="ER" localSheetId="15">#REF!</definedName>
    <definedName name="ER" localSheetId="7">#REF!</definedName>
    <definedName name="ER" localSheetId="14">#REF!</definedName>
    <definedName name="ER" localSheetId="4">#REF!</definedName>
    <definedName name="ER" localSheetId="8">#REF!</definedName>
    <definedName name="ER">#REF!</definedName>
    <definedName name="eragaergae" localSheetId="22">[1]Plan1!#REF!</definedName>
    <definedName name="eragaergae" localSheetId="3">[1]Plan1!#REF!</definedName>
    <definedName name="eragaergae" localSheetId="1">[1]Plan1!#REF!</definedName>
    <definedName name="eragaergae">[1]Plan1!#REF!</definedName>
    <definedName name="ESG" localSheetId="22">[7]memo!#REF!</definedName>
    <definedName name="ESG" localSheetId="23">[7]memo!#REF!</definedName>
    <definedName name="ESG" localSheetId="3">[7]memo!#REF!</definedName>
    <definedName name="ESG" localSheetId="5">[7]memo!#REF!</definedName>
    <definedName name="ESG" localSheetId="17">[7]memo!#REF!</definedName>
    <definedName name="ESG" localSheetId="1">[7]memo!#REF!</definedName>
    <definedName name="ESG" localSheetId="15">[7]memo!#REF!</definedName>
    <definedName name="ESG" localSheetId="7">[7]memo!#REF!</definedName>
    <definedName name="ESG" localSheetId="14">[7]memo!#REF!</definedName>
    <definedName name="ESG" localSheetId="4">[7]memo!#REF!</definedName>
    <definedName name="ESG" localSheetId="8">[7]memo!#REF!</definedName>
    <definedName name="ESG">[7]memo!#REF!</definedName>
    <definedName name="ESGOTO" localSheetId="9">#REF!</definedName>
    <definedName name="ESGOTO" localSheetId="22">#REF!</definedName>
    <definedName name="ESGOTO" localSheetId="23">#REF!</definedName>
    <definedName name="ESGOTO" localSheetId="3">#REF!</definedName>
    <definedName name="ESGOTO" localSheetId="5">#REF!</definedName>
    <definedName name="ESGOTO" localSheetId="17">#REF!</definedName>
    <definedName name="ESGOTO" localSheetId="1">#REF!</definedName>
    <definedName name="ESGOTO" localSheetId="15">#REF!</definedName>
    <definedName name="ESGOTO" localSheetId="7">#REF!</definedName>
    <definedName name="ESGOTO" localSheetId="14">#REF!</definedName>
    <definedName name="ESGOTO" localSheetId="4">#REF!</definedName>
    <definedName name="ESGOTO" localSheetId="8">#REF!</definedName>
    <definedName name="ESGOTO">#REF!</definedName>
    <definedName name="etapa1" localSheetId="9">#REF!</definedName>
    <definedName name="etapa1" localSheetId="22">#REF!</definedName>
    <definedName name="etapa1" localSheetId="23">#REF!</definedName>
    <definedName name="etapa1" localSheetId="3">#REF!</definedName>
    <definedName name="etapa1" localSheetId="5">#REF!</definedName>
    <definedName name="etapa1" localSheetId="17">#REF!</definedName>
    <definedName name="etapa1" localSheetId="1">#REF!</definedName>
    <definedName name="etapa1" localSheetId="15">#REF!</definedName>
    <definedName name="etapa1" localSheetId="7">#REF!</definedName>
    <definedName name="etapa1" localSheetId="14">#REF!</definedName>
    <definedName name="etapa1" localSheetId="4">#REF!</definedName>
    <definedName name="etapa1" localSheetId="8">#REF!</definedName>
    <definedName name="etapa1">#REF!</definedName>
    <definedName name="etapa2" localSheetId="9">#REF!</definedName>
    <definedName name="etapa2" localSheetId="22">#REF!</definedName>
    <definedName name="etapa2" localSheetId="23">#REF!</definedName>
    <definedName name="etapa2" localSheetId="3">#REF!</definedName>
    <definedName name="etapa2" localSheetId="5">#REF!</definedName>
    <definedName name="etapa2" localSheetId="17">#REF!</definedName>
    <definedName name="etapa2" localSheetId="1">#REF!</definedName>
    <definedName name="etapa2" localSheetId="15">#REF!</definedName>
    <definedName name="etapa2" localSheetId="7">#REF!</definedName>
    <definedName name="etapa2" localSheetId="14">#REF!</definedName>
    <definedName name="etapa2" localSheetId="4">#REF!</definedName>
    <definedName name="etapa2" localSheetId="8">#REF!</definedName>
    <definedName name="etapa2">#REF!</definedName>
    <definedName name="etapa3" localSheetId="9">#REF!</definedName>
    <definedName name="etapa3" localSheetId="22">#REF!</definedName>
    <definedName name="etapa3" localSheetId="23">#REF!</definedName>
    <definedName name="etapa3" localSheetId="3">#REF!</definedName>
    <definedName name="etapa3" localSheetId="5">#REF!</definedName>
    <definedName name="etapa3" localSheetId="17">#REF!</definedName>
    <definedName name="etapa3" localSheetId="1">#REF!</definedName>
    <definedName name="etapa3" localSheetId="15">#REF!</definedName>
    <definedName name="etapa3" localSheetId="7">#REF!</definedName>
    <definedName name="etapa3" localSheetId="14">#REF!</definedName>
    <definedName name="etapa3" localSheetId="4">#REF!</definedName>
    <definedName name="etapa3" localSheetId="8">#REF!</definedName>
    <definedName name="etapa3">#REF!</definedName>
    <definedName name="etapa4" localSheetId="9">#REF!</definedName>
    <definedName name="etapa4" localSheetId="22">#REF!</definedName>
    <definedName name="etapa4" localSheetId="23">#REF!</definedName>
    <definedName name="etapa4" localSheetId="3">#REF!</definedName>
    <definedName name="etapa4" localSheetId="5">#REF!</definedName>
    <definedName name="etapa4" localSheetId="17">#REF!</definedName>
    <definedName name="etapa4" localSheetId="1">#REF!</definedName>
    <definedName name="etapa4" localSheetId="15">#REF!</definedName>
    <definedName name="etapa4" localSheetId="7">#REF!</definedName>
    <definedName name="etapa4" localSheetId="14">#REF!</definedName>
    <definedName name="etapa4" localSheetId="4">#REF!</definedName>
    <definedName name="etapa4" localSheetId="8">#REF!</definedName>
    <definedName name="etapa4">#REF!</definedName>
    <definedName name="etapa5" localSheetId="9">#REF!</definedName>
    <definedName name="etapa5" localSheetId="22">#REF!</definedName>
    <definedName name="etapa5" localSheetId="23">#REF!</definedName>
    <definedName name="etapa5" localSheetId="3">#REF!</definedName>
    <definedName name="etapa5" localSheetId="5">#REF!</definedName>
    <definedName name="etapa5" localSheetId="17">#REF!</definedName>
    <definedName name="etapa5" localSheetId="1">#REF!</definedName>
    <definedName name="etapa5" localSheetId="15">#REF!</definedName>
    <definedName name="etapa5" localSheetId="7">#REF!</definedName>
    <definedName name="etapa5" localSheetId="14">#REF!</definedName>
    <definedName name="etapa5" localSheetId="4">#REF!</definedName>
    <definedName name="etapa5" localSheetId="8">#REF!</definedName>
    <definedName name="etapa5">#REF!</definedName>
    <definedName name="etapa6" localSheetId="9">#REF!</definedName>
    <definedName name="etapa6" localSheetId="22">#REF!</definedName>
    <definedName name="etapa6" localSheetId="23">#REF!</definedName>
    <definedName name="etapa6" localSheetId="3">#REF!</definedName>
    <definedName name="etapa6" localSheetId="5">#REF!</definedName>
    <definedName name="etapa6" localSheetId="17">#REF!</definedName>
    <definedName name="etapa6" localSheetId="1">#REF!</definedName>
    <definedName name="etapa6" localSheetId="15">#REF!</definedName>
    <definedName name="etapa6" localSheetId="7">#REF!</definedName>
    <definedName name="etapa6" localSheetId="14">#REF!</definedName>
    <definedName name="etapa6" localSheetId="4">#REF!</definedName>
    <definedName name="etapa6" localSheetId="8">#REF!</definedName>
    <definedName name="etapa6">#REF!</definedName>
    <definedName name="etapa7" localSheetId="9">#REF!</definedName>
    <definedName name="etapa7" localSheetId="22">#REF!</definedName>
    <definedName name="etapa7" localSheetId="23">#REF!</definedName>
    <definedName name="etapa7" localSheetId="3">#REF!</definedName>
    <definedName name="etapa7" localSheetId="5">#REF!</definedName>
    <definedName name="etapa7" localSheetId="17">#REF!</definedName>
    <definedName name="etapa7" localSheetId="1">#REF!</definedName>
    <definedName name="etapa7" localSheetId="15">#REF!</definedName>
    <definedName name="etapa7" localSheetId="7">#REF!</definedName>
    <definedName name="etapa7" localSheetId="14">#REF!</definedName>
    <definedName name="etapa7" localSheetId="4">#REF!</definedName>
    <definedName name="etapa7" localSheetId="8">#REF!</definedName>
    <definedName name="etapa7">#REF!</definedName>
    <definedName name="EWF" localSheetId="9">#REF!</definedName>
    <definedName name="EWF" localSheetId="22">#REF!</definedName>
    <definedName name="EWF" localSheetId="23">#REF!</definedName>
    <definedName name="EWF" localSheetId="3">#REF!</definedName>
    <definedName name="EWF" localSheetId="17">#REF!</definedName>
    <definedName name="EWF" localSheetId="1">#REF!</definedName>
    <definedName name="EWF" localSheetId="15">#REF!</definedName>
    <definedName name="EWF" localSheetId="7">#REF!</definedName>
    <definedName name="EWF" localSheetId="14">#REF!</definedName>
    <definedName name="EWF" localSheetId="4">#REF!</definedName>
    <definedName name="EWF" localSheetId="8">#REF!</definedName>
    <definedName name="EWF">#REF!</definedName>
    <definedName name="ewsrw" localSheetId="9">#REF!</definedName>
    <definedName name="ewsrw" localSheetId="22">#REF!</definedName>
    <definedName name="ewsrw" localSheetId="23">#REF!</definedName>
    <definedName name="ewsrw" localSheetId="3">#REF!</definedName>
    <definedName name="ewsrw" localSheetId="17">#REF!</definedName>
    <definedName name="ewsrw" localSheetId="1">#REF!</definedName>
    <definedName name="ewsrw" localSheetId="15">#REF!</definedName>
    <definedName name="ewsrw" localSheetId="7">#REF!</definedName>
    <definedName name="ewsrw" localSheetId="14">#REF!</definedName>
    <definedName name="ewsrw" localSheetId="4">#REF!</definedName>
    <definedName name="ewsrw" localSheetId="8">#REF!</definedName>
    <definedName name="ewsrw">#REF!</definedName>
    <definedName name="F___SERVIÇOS_DE_ILUMINAÇÃO_PÚBLICA" localSheetId="9">#REF!</definedName>
    <definedName name="F___SERVIÇOS_DE_ILUMINAÇÃO_PÚBLICA" localSheetId="11">#REF!</definedName>
    <definedName name="F___SERVIÇOS_DE_ILUMINAÇÃO_PÚBLICA" localSheetId="12">#REF!</definedName>
    <definedName name="F___SERVIÇOS_DE_ILUMINAÇÃO_PÚBLICA" localSheetId="13">#REF!</definedName>
    <definedName name="F___SERVIÇOS_DE_ILUMINAÇÃO_PÚBLICA" localSheetId="23">#REF!</definedName>
    <definedName name="F___SERVIÇOS_DE_ILUMINAÇÃO_PÚBLICA" localSheetId="5">#REF!</definedName>
    <definedName name="F___SERVIÇOS_DE_ILUMINAÇÃO_PÚBLICA" localSheetId="17">#REF!</definedName>
    <definedName name="F___SERVIÇOS_DE_ILUMINAÇÃO_PÚBLICA" localSheetId="6">#REF!</definedName>
    <definedName name="F___SERVIÇOS_DE_ILUMINAÇÃO_PÚBLICA" localSheetId="10">#REF!</definedName>
    <definedName name="F___SERVIÇOS_DE_ILUMINAÇÃO_PÚBLICA" localSheetId="15">#REF!</definedName>
    <definedName name="F___SERVIÇOS_DE_ILUMINAÇÃO_PÚBLICA" localSheetId="7">#REF!</definedName>
    <definedName name="F___SERVIÇOS_DE_ILUMINAÇÃO_PÚBLICA" localSheetId="14">#REF!</definedName>
    <definedName name="F___SERVIÇOS_DE_ILUMINAÇÃO_PÚBLICA" localSheetId="4">#REF!</definedName>
    <definedName name="F___SERVIÇOS_DE_ILUMINAÇÃO_PÚBLICA" localSheetId="8">#REF!</definedName>
    <definedName name="F___SERVIÇOS_DE_ILUMINAÇÃO_PÚBLICA">'[3]Tab. Procv 1'!$C$1515</definedName>
    <definedName name="FAWFWF" localSheetId="9">#REF!</definedName>
    <definedName name="FAWFWF" localSheetId="22">#REF!</definedName>
    <definedName name="FAWFWF" localSheetId="23">#REF!</definedName>
    <definedName name="FAWFWF" localSheetId="3">#REF!</definedName>
    <definedName name="FAWFWF" localSheetId="17">#REF!</definedName>
    <definedName name="FAWFWF" localSheetId="1">#REF!</definedName>
    <definedName name="FAWFWF" localSheetId="15">#REF!</definedName>
    <definedName name="FAWFWF" localSheetId="7">#REF!</definedName>
    <definedName name="FAWFWF" localSheetId="14">#REF!</definedName>
    <definedName name="FAWFWF" localSheetId="4">#REF!</definedName>
    <definedName name="FAWFWF" localSheetId="8">#REF!</definedName>
    <definedName name="FAWFWF">#REF!</definedName>
    <definedName name="fefef" localSheetId="22">[1]Plan1!#REF!</definedName>
    <definedName name="fefef" localSheetId="3">[1]Plan1!#REF!</definedName>
    <definedName name="fefef" localSheetId="17">[1]Plan1!#REF!</definedName>
    <definedName name="fefef" localSheetId="1">[1]Plan1!#REF!</definedName>
    <definedName name="fefef" localSheetId="14">[1]Plan1!#REF!</definedName>
    <definedName name="fefef">[1]Plan1!#REF!</definedName>
    <definedName name="fefeqwfeqf" localSheetId="22">#REF!</definedName>
    <definedName name="fefeqwfeqf" localSheetId="3">#REF!</definedName>
    <definedName name="fefeqwfeqf" localSheetId="17">#REF!</definedName>
    <definedName name="fefeqwfeqf" localSheetId="1">#REF!</definedName>
    <definedName name="fefeqwfeqf">#REF!</definedName>
    <definedName name="fer" localSheetId="22">[1]Plan1!#REF!</definedName>
    <definedName name="fer" localSheetId="3">[1]Plan1!#REF!</definedName>
    <definedName name="fer" localSheetId="1">[1]Plan1!#REF!</definedName>
    <definedName name="fer">[1]Plan1!#REF!</definedName>
    <definedName name="fewfaqf" localSheetId="9">#REF!</definedName>
    <definedName name="fewfaqf" localSheetId="22">#REF!</definedName>
    <definedName name="fewfaqf" localSheetId="23">#REF!</definedName>
    <definedName name="fewfaqf" localSheetId="3">#REF!</definedName>
    <definedName name="fewfaqf" localSheetId="17">#REF!</definedName>
    <definedName name="fewfaqf" localSheetId="1">#REF!</definedName>
    <definedName name="fewfaqf" localSheetId="15">#REF!</definedName>
    <definedName name="fewfaqf" localSheetId="7">#REF!</definedName>
    <definedName name="fewfaqf" localSheetId="14">#REF!</definedName>
    <definedName name="fewfaqf" localSheetId="4">#REF!</definedName>
    <definedName name="fewfaqf" localSheetId="8">#REF!</definedName>
    <definedName name="fewfaqf">#REF!</definedName>
    <definedName name="fewfewf" localSheetId="22">#REF!</definedName>
    <definedName name="fewfewf" localSheetId="3">#REF!</definedName>
    <definedName name="fewfewf" localSheetId="17">#REF!</definedName>
    <definedName name="fewfewf" localSheetId="1">#REF!</definedName>
    <definedName name="fewfewf">#REF!</definedName>
    <definedName name="FGADG" localSheetId="22">'[2]Memo RERA'!#REF!</definedName>
    <definedName name="FGADG" localSheetId="23">'[2]Memo RERA'!#REF!</definedName>
    <definedName name="FGADG" localSheetId="3">'[2]Memo RERA'!#REF!</definedName>
    <definedName name="FGADG" localSheetId="5">'[2]Memo RERA'!#REF!</definedName>
    <definedName name="FGADG" localSheetId="17">'[2]Memo RERA'!#REF!</definedName>
    <definedName name="FGADG" localSheetId="1">'[2]Memo RERA'!#REF!</definedName>
    <definedName name="FGADG" localSheetId="15">'[2]Memo RERA'!#REF!</definedName>
    <definedName name="FGADG" localSheetId="7">'[2]Memo RERA'!#REF!</definedName>
    <definedName name="FGADG" localSheetId="14">'[2]Memo RERA'!#REF!</definedName>
    <definedName name="FGADG" localSheetId="4">'[2]Memo RERA'!#REF!</definedName>
    <definedName name="FGADG" localSheetId="8">'[2]Memo RERA'!#REF!</definedName>
    <definedName name="FGADG">'[2]Memo RERA'!#REF!</definedName>
    <definedName name="fgaege" localSheetId="22">#REF!</definedName>
    <definedName name="fgaege" localSheetId="3">#REF!</definedName>
    <definedName name="fgaege" localSheetId="17">#REF!</definedName>
    <definedName name="fgaege" localSheetId="1">#REF!</definedName>
    <definedName name="fgaege">#REF!</definedName>
    <definedName name="fgnfdhjdtyjdt" localSheetId="22">[1]Plan1!#REF!</definedName>
    <definedName name="fgnfdhjdtyjdt" localSheetId="3">[1]Plan1!#REF!</definedName>
    <definedName name="fgnfdhjdtyjdt" localSheetId="1">[1]Plan1!#REF!</definedName>
    <definedName name="fgnfdhjdtyjdt">[1]Plan1!#REF!</definedName>
    <definedName name="fgnrsyjytj" localSheetId="22">[1]Plan1!#REF!</definedName>
    <definedName name="fgnrsyjytj" localSheetId="3">[1]Plan1!#REF!</definedName>
    <definedName name="fgnrsyjytj" localSheetId="1">[1]Plan1!#REF!</definedName>
    <definedName name="fgnrsyjytj">[1]Plan1!#REF!</definedName>
    <definedName name="FREGFEG" localSheetId="9">#REF!</definedName>
    <definedName name="FREGFEG" localSheetId="22">#REF!</definedName>
    <definedName name="FREGFEG" localSheetId="23">#REF!</definedName>
    <definedName name="FREGFEG" localSheetId="3">#REF!</definedName>
    <definedName name="FREGFEG" localSheetId="17">#REF!</definedName>
    <definedName name="FREGFEG" localSheetId="1">#REF!</definedName>
    <definedName name="FREGFEG" localSheetId="15">#REF!</definedName>
    <definedName name="FREGFEG" localSheetId="7">#REF!</definedName>
    <definedName name="FREGFEG" localSheetId="14">#REF!</definedName>
    <definedName name="FREGFEG" localSheetId="4">#REF!</definedName>
    <definedName name="FREGFEG" localSheetId="8">#REF!</definedName>
    <definedName name="FREGFEG">#REF!</definedName>
    <definedName name="freq" localSheetId="9">#REF!</definedName>
    <definedName name="freq" localSheetId="22">#REF!</definedName>
    <definedName name="freq" localSheetId="23">#REF!</definedName>
    <definedName name="freq" localSheetId="3">#REF!</definedName>
    <definedName name="freq" localSheetId="5">#REF!</definedName>
    <definedName name="freq" localSheetId="17">#REF!</definedName>
    <definedName name="freq" localSheetId="1">#REF!</definedName>
    <definedName name="freq" localSheetId="15">#REF!</definedName>
    <definedName name="freq" localSheetId="7">#REF!</definedName>
    <definedName name="freq" localSheetId="14">#REF!</definedName>
    <definedName name="freq" localSheetId="4">#REF!</definedName>
    <definedName name="freq" localSheetId="8">#REF!</definedName>
    <definedName name="freq">#REF!</definedName>
    <definedName name="frwe4rwfg" localSheetId="22">#REF!</definedName>
    <definedName name="frwe4rwfg" localSheetId="3">#REF!</definedName>
    <definedName name="frwe4rwfg" localSheetId="17">#REF!</definedName>
    <definedName name="frwe4rwfg" localSheetId="1">#REF!</definedName>
    <definedName name="frwe4rwfg">#REF!</definedName>
    <definedName name="frwfgrwgwr" localSheetId="22">#REF!</definedName>
    <definedName name="frwfgrwgwr" localSheetId="3">#REF!</definedName>
    <definedName name="frwfgrwgwr" localSheetId="17">#REF!</definedName>
    <definedName name="frwfgrwgwr" localSheetId="1">#REF!</definedName>
    <definedName name="frwfgrwgwr">#REF!</definedName>
    <definedName name="FSAD" localSheetId="9">#REF!</definedName>
    <definedName name="FSAD" localSheetId="11">#REF!</definedName>
    <definedName name="FSAD" localSheetId="12">#REF!</definedName>
    <definedName name="FSAD" localSheetId="13">#REF!</definedName>
    <definedName name="FSAD" localSheetId="22">#REF!</definedName>
    <definedName name="FSAD" localSheetId="23">#REF!</definedName>
    <definedName name="FSAD" localSheetId="3">#REF!</definedName>
    <definedName name="FSAD" localSheetId="5">#REF!</definedName>
    <definedName name="FSAD" localSheetId="17">#REF!</definedName>
    <definedName name="FSAD" localSheetId="10">#REF!</definedName>
    <definedName name="FSAD" localSheetId="1">#REF!</definedName>
    <definedName name="FSAD" localSheetId="15">#REF!</definedName>
    <definedName name="FSAD" localSheetId="7">#REF!</definedName>
    <definedName name="FSAD" localSheetId="14">#REF!</definedName>
    <definedName name="FSAD" localSheetId="4">#REF!</definedName>
    <definedName name="FSAD" localSheetId="8">#REF!</definedName>
    <definedName name="FSAD">#REF!</definedName>
    <definedName name="FSAF" localSheetId="9">#REF!</definedName>
    <definedName name="FSAF" localSheetId="22">#REF!</definedName>
    <definedName name="FSAF" localSheetId="23">#REF!</definedName>
    <definedName name="FSAF" localSheetId="3">#REF!</definedName>
    <definedName name="FSAF" localSheetId="17">#REF!</definedName>
    <definedName name="FSAF" localSheetId="1">#REF!</definedName>
    <definedName name="FSAF" localSheetId="15">#REF!</definedName>
    <definedName name="FSAF" localSheetId="7">#REF!</definedName>
    <definedName name="FSAF" localSheetId="14">#REF!</definedName>
    <definedName name="FSAF" localSheetId="4">#REF!</definedName>
    <definedName name="FSAF" localSheetId="8">#REF!</definedName>
    <definedName name="FSAF">#REF!</definedName>
    <definedName name="FSDA" localSheetId="9">#REF!</definedName>
    <definedName name="FSDA" localSheetId="22">#REF!</definedName>
    <definedName name="FSDA" localSheetId="23">#REF!</definedName>
    <definedName name="FSDA" localSheetId="3">#REF!</definedName>
    <definedName name="FSDA" localSheetId="17">#REF!</definedName>
    <definedName name="FSDA" localSheetId="1">#REF!</definedName>
    <definedName name="FSDA" localSheetId="15">#REF!</definedName>
    <definedName name="FSDA" localSheetId="7">#REF!</definedName>
    <definedName name="FSDA" localSheetId="14">#REF!</definedName>
    <definedName name="FSDA" localSheetId="4">#REF!</definedName>
    <definedName name="FSDA" localSheetId="8">#REF!</definedName>
    <definedName name="FSDA">#REF!</definedName>
    <definedName name="FSFAFGA" localSheetId="9">#REF!</definedName>
    <definedName name="FSFAFGA" localSheetId="22">#REF!</definedName>
    <definedName name="FSFAFGA" localSheetId="23">#REF!</definedName>
    <definedName name="FSFAFGA" localSheetId="3">#REF!</definedName>
    <definedName name="FSFAFGA" localSheetId="17">#REF!</definedName>
    <definedName name="FSFAFGA" localSheetId="1">#REF!</definedName>
    <definedName name="FSFAFGA" localSheetId="15">#REF!</definedName>
    <definedName name="FSFAFGA" localSheetId="7">#REF!</definedName>
    <definedName name="FSFAFGA" localSheetId="14">#REF!</definedName>
    <definedName name="FSFAFGA" localSheetId="4">#REF!</definedName>
    <definedName name="FSFAFGA" localSheetId="8">#REF!</definedName>
    <definedName name="FSFAFGA">#REF!</definedName>
    <definedName name="fugfy" localSheetId="9">#REF!</definedName>
    <definedName name="fugfy" localSheetId="22">#REF!</definedName>
    <definedName name="fugfy" localSheetId="23">#REF!</definedName>
    <definedName name="fugfy" localSheetId="3">#REF!</definedName>
    <definedName name="fugfy" localSheetId="17">#REF!</definedName>
    <definedName name="fugfy" localSheetId="1">#REF!</definedName>
    <definedName name="fugfy" localSheetId="15">#REF!</definedName>
    <definedName name="fugfy" localSheetId="7">#REF!</definedName>
    <definedName name="fugfy" localSheetId="14">#REF!</definedName>
    <definedName name="fugfy" localSheetId="4">#REF!</definedName>
    <definedName name="fugfy" localSheetId="8">#REF!</definedName>
    <definedName name="fugfy">#REF!</definedName>
    <definedName name="fundovala" localSheetId="9">#REF!</definedName>
    <definedName name="fundovala" localSheetId="22">#REF!</definedName>
    <definedName name="fundovala" localSheetId="23">#REF!</definedName>
    <definedName name="fundovala" localSheetId="3">#REF!</definedName>
    <definedName name="fundovala" localSheetId="5">#REF!</definedName>
    <definedName name="fundovala" localSheetId="17">#REF!</definedName>
    <definedName name="fundovala" localSheetId="1">#REF!</definedName>
    <definedName name="fundovala" localSheetId="15">#REF!</definedName>
    <definedName name="fundovala" localSheetId="7">#REF!</definedName>
    <definedName name="fundovala" localSheetId="14">#REF!</definedName>
    <definedName name="fundovala" localSheetId="4">#REF!</definedName>
    <definedName name="fundovala" localSheetId="8">#REF!</definedName>
    <definedName name="fundovala">#REF!</definedName>
    <definedName name="fwef" localSheetId="9">#REF!</definedName>
    <definedName name="fwef" localSheetId="22">#REF!</definedName>
    <definedName name="fwef" localSheetId="23">#REF!</definedName>
    <definedName name="fwef" localSheetId="3">#REF!</definedName>
    <definedName name="fwef" localSheetId="17">#REF!</definedName>
    <definedName name="fwef" localSheetId="1">#REF!</definedName>
    <definedName name="fwef" localSheetId="15">#REF!</definedName>
    <definedName name="fwef" localSheetId="7">#REF!</definedName>
    <definedName name="fwef" localSheetId="14">#REF!</definedName>
    <definedName name="fwef" localSheetId="4">#REF!</definedName>
    <definedName name="fwef" localSheetId="8">#REF!</definedName>
    <definedName name="fwef">#REF!</definedName>
    <definedName name="fwefwgfW" localSheetId="22">[1]Plan1!#REF!</definedName>
    <definedName name="fwefwgfW" localSheetId="23">[1]Plan1!#REF!</definedName>
    <definedName name="fwefwgfW" localSheetId="3">[1]Plan1!#REF!</definedName>
    <definedName name="fwefwgfW" localSheetId="17">[1]Plan1!#REF!</definedName>
    <definedName name="fwefwgfW" localSheetId="1">[1]Plan1!#REF!</definedName>
    <definedName name="fwefwgfW" localSheetId="14">[1]Plan1!#REF!</definedName>
    <definedName name="fwefwgfW">[1]Plan1!#REF!</definedName>
    <definedName name="FWQFQRWERF" localSheetId="9">#REF!</definedName>
    <definedName name="FWQFQRWERF" localSheetId="22">#REF!</definedName>
    <definedName name="FWQFQRWERF" localSheetId="23">#REF!</definedName>
    <definedName name="FWQFQRWERF" localSheetId="3">#REF!</definedName>
    <definedName name="FWQFQRWERF" localSheetId="17">#REF!</definedName>
    <definedName name="FWQFQRWERF" localSheetId="1">#REF!</definedName>
    <definedName name="FWQFQRWERF" localSheetId="15">#REF!</definedName>
    <definedName name="FWQFQRWERF" localSheetId="7">#REF!</definedName>
    <definedName name="FWQFQRWERF" localSheetId="14">#REF!</definedName>
    <definedName name="FWQFQRWERF" localSheetId="4">#REF!</definedName>
    <definedName name="FWQFQRWERF" localSheetId="8">#REF!</definedName>
    <definedName name="FWQFQRWERF">#REF!</definedName>
    <definedName name="fwqw" localSheetId="9">#REF!</definedName>
    <definedName name="fwqw" localSheetId="22">#REF!</definedName>
    <definedName name="fwqw" localSheetId="23">#REF!</definedName>
    <definedName name="fwqw" localSheetId="3">#REF!</definedName>
    <definedName name="fwqw" localSheetId="17">#REF!</definedName>
    <definedName name="fwqw" localSheetId="1">#REF!</definedName>
    <definedName name="fwqw" localSheetId="15">#REF!</definedName>
    <definedName name="fwqw" localSheetId="7">#REF!</definedName>
    <definedName name="fwqw" localSheetId="14">#REF!</definedName>
    <definedName name="fwqw" localSheetId="4">#REF!</definedName>
    <definedName name="fwqw" localSheetId="8">#REF!</definedName>
    <definedName name="fwqw">#REF!</definedName>
    <definedName name="FwrwG" localSheetId="22">[1]Plan1!#REF!</definedName>
    <definedName name="FwrwG" localSheetId="3">[1]Plan1!#REF!</definedName>
    <definedName name="FwrwG" localSheetId="1">[1]Plan1!#REF!</definedName>
    <definedName name="FwrwG">[1]Plan1!#REF!</definedName>
    <definedName name="g\sgrs\gg" localSheetId="22">#REF!</definedName>
    <definedName name="g\sgrs\gg" localSheetId="3">#REF!</definedName>
    <definedName name="g\sgrs\gg" localSheetId="17">#REF!</definedName>
    <definedName name="g\sgrs\gg" localSheetId="1">#REF!</definedName>
    <definedName name="g\sgrs\gg">#REF!</definedName>
    <definedName name="G___SISTEMA_DE_ABASTECIMENTO_DE_ÁGUA" localSheetId="9">#REF!</definedName>
    <definedName name="G___SISTEMA_DE_ABASTECIMENTO_DE_ÁGUA" localSheetId="11">#REF!</definedName>
    <definedName name="G___SISTEMA_DE_ABASTECIMENTO_DE_ÁGUA" localSheetId="12">#REF!</definedName>
    <definedName name="G___SISTEMA_DE_ABASTECIMENTO_DE_ÁGUA" localSheetId="13">#REF!</definedName>
    <definedName name="G___SISTEMA_DE_ABASTECIMENTO_DE_ÁGUA" localSheetId="23">#REF!</definedName>
    <definedName name="G___SISTEMA_DE_ABASTECIMENTO_DE_ÁGUA" localSheetId="5">#REF!</definedName>
    <definedName name="G___SISTEMA_DE_ABASTECIMENTO_DE_ÁGUA" localSheetId="17">#REF!</definedName>
    <definedName name="G___SISTEMA_DE_ABASTECIMENTO_DE_ÁGUA" localSheetId="6">#REF!</definedName>
    <definedName name="G___SISTEMA_DE_ABASTECIMENTO_DE_ÁGUA" localSheetId="10">#REF!</definedName>
    <definedName name="G___SISTEMA_DE_ABASTECIMENTO_DE_ÁGUA" localSheetId="15">#REF!</definedName>
    <definedName name="G___SISTEMA_DE_ABASTECIMENTO_DE_ÁGUA" localSheetId="7">#REF!</definedName>
    <definedName name="G___SISTEMA_DE_ABASTECIMENTO_DE_ÁGUA" localSheetId="14">#REF!</definedName>
    <definedName name="G___SISTEMA_DE_ABASTECIMENTO_DE_ÁGUA" localSheetId="4">#REF!</definedName>
    <definedName name="G___SISTEMA_DE_ABASTECIMENTO_DE_ÁGUA" localSheetId="8">#REF!</definedName>
    <definedName name="G___SISTEMA_DE_ABASTECIMENTO_DE_ÁGUA">'[3]Tab. Procv 1'!$C$1609</definedName>
    <definedName name="ga" localSheetId="9">#REF!</definedName>
    <definedName name="ga" localSheetId="11">#REF!</definedName>
    <definedName name="ga" localSheetId="12">#REF!</definedName>
    <definedName name="ga" localSheetId="13">#REF!</definedName>
    <definedName name="ga" localSheetId="22">#REF!</definedName>
    <definedName name="ga" localSheetId="23">#REF!</definedName>
    <definedName name="ga" localSheetId="3">#REF!</definedName>
    <definedName name="ga" localSheetId="5">#REF!</definedName>
    <definedName name="ga" localSheetId="17">#REF!</definedName>
    <definedName name="ga" localSheetId="10">#REF!</definedName>
    <definedName name="ga" localSheetId="1">#REF!</definedName>
    <definedName name="ga" localSheetId="15">#REF!</definedName>
    <definedName name="ga" localSheetId="7">#REF!</definedName>
    <definedName name="ga" localSheetId="14">#REF!</definedName>
    <definedName name="ga" localSheetId="4">#REF!</definedName>
    <definedName name="ga" localSheetId="8">#REF!</definedName>
    <definedName name="ga">#REF!</definedName>
    <definedName name="gdfgeg" localSheetId="9">#REF!</definedName>
    <definedName name="gdfgeg" localSheetId="22">#REF!</definedName>
    <definedName name="gdfgeg" localSheetId="23">#REF!</definedName>
    <definedName name="gdfgeg" localSheetId="3">#REF!</definedName>
    <definedName name="gdfgeg" localSheetId="17">#REF!</definedName>
    <definedName name="gdfgeg" localSheetId="1">#REF!</definedName>
    <definedName name="gdfgeg" localSheetId="15">#REF!</definedName>
    <definedName name="gdfgeg" localSheetId="7">#REF!</definedName>
    <definedName name="gdfgeg" localSheetId="14">#REF!</definedName>
    <definedName name="gdfgeg" localSheetId="4">#REF!</definedName>
    <definedName name="gdfgeg" localSheetId="8">#REF!</definedName>
    <definedName name="gdfgeg">#REF!</definedName>
    <definedName name="geagheahae" localSheetId="9">#REF!</definedName>
    <definedName name="geagheahae" localSheetId="22">#REF!</definedName>
    <definedName name="geagheahae" localSheetId="23">#REF!</definedName>
    <definedName name="geagheahae" localSheetId="3">#REF!</definedName>
    <definedName name="geagheahae" localSheetId="17">#REF!</definedName>
    <definedName name="geagheahae" localSheetId="1">#REF!</definedName>
    <definedName name="geagheahae" localSheetId="15">#REF!</definedName>
    <definedName name="geagheahae" localSheetId="7">#REF!</definedName>
    <definedName name="geagheahae" localSheetId="14">#REF!</definedName>
    <definedName name="geagheahae" localSheetId="4">#REF!</definedName>
    <definedName name="geagheahae" localSheetId="8">#REF!</definedName>
    <definedName name="geagheahae">#REF!</definedName>
    <definedName name="gehtehreth" localSheetId="9">[1]Plan1!#REF!</definedName>
    <definedName name="gehtehreth" localSheetId="22">[1]Plan1!#REF!</definedName>
    <definedName name="gehtehreth" localSheetId="23">[1]Plan1!#REF!</definedName>
    <definedName name="gehtehreth" localSheetId="3">[1]Plan1!#REF!</definedName>
    <definedName name="gehtehreth" localSheetId="17">[1]Plan1!#REF!</definedName>
    <definedName name="gehtehreth" localSheetId="1">[1]Plan1!#REF!</definedName>
    <definedName name="gehtehreth" localSheetId="15">[1]Plan1!#REF!</definedName>
    <definedName name="gehtehreth" localSheetId="7">[1]Plan1!#REF!</definedName>
    <definedName name="gehtehreth" localSheetId="14">[1]Plan1!#REF!</definedName>
    <definedName name="gehtehreth" localSheetId="4">[1]Plan1!#REF!</definedName>
    <definedName name="gehtehreth" localSheetId="8">[1]Plan1!#REF!</definedName>
    <definedName name="gehtehreth">[1]Plan1!#REF!</definedName>
    <definedName name="GEQRGQER" localSheetId="22">#REF!</definedName>
    <definedName name="GEQRGQER" localSheetId="3">#REF!</definedName>
    <definedName name="GEQRGQER" localSheetId="17">#REF!</definedName>
    <definedName name="GEQRGQER" localSheetId="1">#REF!</definedName>
    <definedName name="GEQRGQER">#REF!</definedName>
    <definedName name="gerget" localSheetId="9">#REF!</definedName>
    <definedName name="gerget" localSheetId="22">#REF!</definedName>
    <definedName name="gerget" localSheetId="23">#REF!</definedName>
    <definedName name="gerget" localSheetId="3">#REF!</definedName>
    <definedName name="gerget" localSheetId="17">#REF!</definedName>
    <definedName name="gerget" localSheetId="1">#REF!</definedName>
    <definedName name="gerget" localSheetId="15">#REF!</definedName>
    <definedName name="gerget" localSheetId="7">#REF!</definedName>
    <definedName name="gerget" localSheetId="14">#REF!</definedName>
    <definedName name="gerget" localSheetId="4">#REF!</definedName>
    <definedName name="gerget" localSheetId="8">#REF!</definedName>
    <definedName name="gerget">#REF!</definedName>
    <definedName name="gerwgg" localSheetId="9">#REF!</definedName>
    <definedName name="gerwgg" localSheetId="22">#REF!</definedName>
    <definedName name="gerwgg" localSheetId="23">#REF!</definedName>
    <definedName name="gerwgg" localSheetId="3">#REF!</definedName>
    <definedName name="gerwgg" localSheetId="17">#REF!</definedName>
    <definedName name="gerwgg" localSheetId="1">#REF!</definedName>
    <definedName name="gerwgg" localSheetId="15">#REF!</definedName>
    <definedName name="gerwgg" localSheetId="7">#REF!</definedName>
    <definedName name="gerwgg" localSheetId="14">#REF!</definedName>
    <definedName name="gerwgg" localSheetId="4">#REF!</definedName>
    <definedName name="gerwgg" localSheetId="8">#REF!</definedName>
    <definedName name="gerwgg">#REF!</definedName>
    <definedName name="GETE" localSheetId="9">#REF!</definedName>
    <definedName name="GETE" localSheetId="22">#REF!</definedName>
    <definedName name="GETE" localSheetId="23">#REF!</definedName>
    <definedName name="GETE" localSheetId="3">#REF!</definedName>
    <definedName name="GETE" localSheetId="17">#REF!</definedName>
    <definedName name="GETE" localSheetId="1">#REF!</definedName>
    <definedName name="GETE" localSheetId="15">#REF!</definedName>
    <definedName name="GETE" localSheetId="7">#REF!</definedName>
    <definedName name="GETE" localSheetId="14">#REF!</definedName>
    <definedName name="GETE" localSheetId="4">#REF!</definedName>
    <definedName name="GETE" localSheetId="8">#REF!</definedName>
    <definedName name="GETE">#REF!</definedName>
    <definedName name="getgtegt" localSheetId="9">#REF!</definedName>
    <definedName name="getgtegt" localSheetId="22">#REF!</definedName>
    <definedName name="getgtegt" localSheetId="23">#REF!</definedName>
    <definedName name="getgtegt" localSheetId="3">#REF!</definedName>
    <definedName name="getgtegt" localSheetId="17">#REF!</definedName>
    <definedName name="getgtegt" localSheetId="1">#REF!</definedName>
    <definedName name="getgtegt" localSheetId="15">#REF!</definedName>
    <definedName name="getgtegt" localSheetId="7">#REF!</definedName>
    <definedName name="getgtegt" localSheetId="14">#REF!</definedName>
    <definedName name="getgtegt" localSheetId="4">#REF!</definedName>
    <definedName name="getgtegt" localSheetId="8">#REF!</definedName>
    <definedName name="getgtegt">#REF!</definedName>
    <definedName name="GFS" localSheetId="9">#REF!</definedName>
    <definedName name="GFS" localSheetId="22">#REF!</definedName>
    <definedName name="GFS" localSheetId="23">#REF!</definedName>
    <definedName name="GFS" localSheetId="3">#REF!</definedName>
    <definedName name="GFS" localSheetId="17">#REF!</definedName>
    <definedName name="GFS" localSheetId="1">#REF!</definedName>
    <definedName name="GFS" localSheetId="15">#REF!</definedName>
    <definedName name="GFS" localSheetId="7">#REF!</definedName>
    <definedName name="GFS" localSheetId="14">#REF!</definedName>
    <definedName name="GFS" localSheetId="4">#REF!</definedName>
    <definedName name="GFS" localSheetId="8">#REF!</definedName>
    <definedName name="GFS">#REF!</definedName>
    <definedName name="GGGE" localSheetId="9">#REF!</definedName>
    <definedName name="GGGE" localSheetId="22">#REF!</definedName>
    <definedName name="GGGE" localSheetId="23">#REF!</definedName>
    <definedName name="GGGE" localSheetId="3">#REF!</definedName>
    <definedName name="GGGE" localSheetId="17">#REF!</definedName>
    <definedName name="GGGE" localSheetId="1">#REF!</definedName>
    <definedName name="GGGE" localSheetId="15">#REF!</definedName>
    <definedName name="GGGE" localSheetId="7">#REF!</definedName>
    <definedName name="GGGE" localSheetId="14">#REF!</definedName>
    <definedName name="GGGE" localSheetId="4">#REF!</definedName>
    <definedName name="GGGE" localSheetId="8">#REF!</definedName>
    <definedName name="GGGE">#REF!</definedName>
    <definedName name="ggtrghrthrw" localSheetId="9">#REF!</definedName>
    <definedName name="ggtrghrthrw" localSheetId="22">#REF!</definedName>
    <definedName name="ggtrghrthrw" localSheetId="23">#REF!</definedName>
    <definedName name="ggtrghrthrw" localSheetId="3">#REF!</definedName>
    <definedName name="ggtrghrthrw" localSheetId="17">#REF!</definedName>
    <definedName name="ggtrghrthrw" localSheetId="1">#REF!</definedName>
    <definedName name="ggtrghrthrw" localSheetId="15">#REF!</definedName>
    <definedName name="ggtrghrthrw" localSheetId="7">#REF!</definedName>
    <definedName name="ggtrghrthrw" localSheetId="14">#REF!</definedName>
    <definedName name="ggtrghrthrw" localSheetId="4">#REF!</definedName>
    <definedName name="ggtrghrthrw" localSheetId="8">#REF!</definedName>
    <definedName name="ggtrghrthrw">#REF!</definedName>
    <definedName name="ggye4e5t" localSheetId="9">#REF!</definedName>
    <definedName name="ggye4e5t" localSheetId="22">#REF!</definedName>
    <definedName name="ggye4e5t" localSheetId="23">#REF!</definedName>
    <definedName name="ggye4e5t" localSheetId="3">#REF!</definedName>
    <definedName name="ggye4e5t" localSheetId="17">#REF!</definedName>
    <definedName name="ggye4e5t" localSheetId="1">#REF!</definedName>
    <definedName name="ggye4e5t" localSheetId="15">#REF!</definedName>
    <definedName name="ggye4e5t" localSheetId="7">#REF!</definedName>
    <definedName name="ggye4e5t" localSheetId="14">#REF!</definedName>
    <definedName name="ggye4e5t" localSheetId="4">#REF!</definedName>
    <definedName name="ggye4e5t" localSheetId="8">#REF!</definedName>
    <definedName name="ggye4e5t">#REF!</definedName>
    <definedName name="ghrthrheh" localSheetId="22">#REF!</definedName>
    <definedName name="ghrthrheh" localSheetId="3">#REF!</definedName>
    <definedName name="ghrthrheh" localSheetId="1">#REF!</definedName>
    <definedName name="ghrthrheh">#REF!</definedName>
    <definedName name="ghrthtw" localSheetId="9">#REF!</definedName>
    <definedName name="ghrthtw" localSheetId="22">#REF!</definedName>
    <definedName name="ghrthtw" localSheetId="23">#REF!</definedName>
    <definedName name="ghrthtw" localSheetId="3">#REF!</definedName>
    <definedName name="ghrthtw" localSheetId="17">#REF!</definedName>
    <definedName name="ghrthtw" localSheetId="1">#REF!</definedName>
    <definedName name="ghrthtw" localSheetId="15">#REF!</definedName>
    <definedName name="ghrthtw" localSheetId="7">#REF!</definedName>
    <definedName name="ghrthtw" localSheetId="14">#REF!</definedName>
    <definedName name="ghrthtw" localSheetId="4">#REF!</definedName>
    <definedName name="ghrthtw" localSheetId="8">#REF!</definedName>
    <definedName name="ghrthtw">#REF!</definedName>
    <definedName name="ghtrgw" localSheetId="9">#REF!</definedName>
    <definedName name="ghtrgw" localSheetId="22">#REF!</definedName>
    <definedName name="ghtrgw" localSheetId="23">#REF!</definedName>
    <definedName name="ghtrgw" localSheetId="3">#REF!</definedName>
    <definedName name="ghtrgw" localSheetId="17">#REF!</definedName>
    <definedName name="ghtrgw" localSheetId="1">#REF!</definedName>
    <definedName name="ghtrgw" localSheetId="15">#REF!</definedName>
    <definedName name="ghtrgw" localSheetId="7">#REF!</definedName>
    <definedName name="ghtrgw" localSheetId="14">#REF!</definedName>
    <definedName name="ghtrgw" localSheetId="4">#REF!</definedName>
    <definedName name="ghtrgw" localSheetId="8">#REF!</definedName>
    <definedName name="ghtrgw">#REF!</definedName>
    <definedName name="ghytfjtf" localSheetId="9">#REF!</definedName>
    <definedName name="ghytfjtf" localSheetId="22">#REF!</definedName>
    <definedName name="ghytfjtf" localSheetId="23">#REF!</definedName>
    <definedName name="ghytfjtf" localSheetId="3">#REF!</definedName>
    <definedName name="ghytfjtf" localSheetId="17">#REF!</definedName>
    <definedName name="ghytfjtf" localSheetId="1">#REF!</definedName>
    <definedName name="ghytfjtf" localSheetId="15">#REF!</definedName>
    <definedName name="ghytfjtf" localSheetId="7">#REF!</definedName>
    <definedName name="ghytfjtf" localSheetId="14">#REF!</definedName>
    <definedName name="ghytfjtf" localSheetId="4">#REF!</definedName>
    <definedName name="ghytfjtf" localSheetId="8">#REF!</definedName>
    <definedName name="ghytfjtf">#REF!</definedName>
    <definedName name="gregerg" localSheetId="22">[1]Plan1!#REF!</definedName>
    <definedName name="gregerg" localSheetId="3">[1]Plan1!#REF!</definedName>
    <definedName name="gregerg" localSheetId="17">[1]Plan1!#REF!</definedName>
    <definedName name="gregerg" localSheetId="1">[1]Plan1!#REF!</definedName>
    <definedName name="gregerg">[1]Plan1!#REF!</definedName>
    <definedName name="greq" localSheetId="9">#REF!</definedName>
    <definedName name="greq" localSheetId="22">#REF!</definedName>
    <definedName name="greq" localSheetId="23">#REF!</definedName>
    <definedName name="greq" localSheetId="3">#REF!</definedName>
    <definedName name="greq" localSheetId="17">#REF!</definedName>
    <definedName name="greq" localSheetId="1">#REF!</definedName>
    <definedName name="greq" localSheetId="15">#REF!</definedName>
    <definedName name="greq" localSheetId="7">#REF!</definedName>
    <definedName name="greq" localSheetId="14">#REF!</definedName>
    <definedName name="greq" localSheetId="4">#REF!</definedName>
    <definedName name="greq" localSheetId="8">#REF!</definedName>
    <definedName name="greq">#REF!</definedName>
    <definedName name="GRETWER" localSheetId="22">#REF!</definedName>
    <definedName name="GRETWER" localSheetId="3">#REF!</definedName>
    <definedName name="GRETWER" localSheetId="17">#REF!</definedName>
    <definedName name="GRETWER" localSheetId="1">#REF!</definedName>
    <definedName name="GRETWER">#REF!</definedName>
    <definedName name="GRGA" localSheetId="9">#REF!</definedName>
    <definedName name="GRGA" localSheetId="22">#REF!</definedName>
    <definedName name="GRGA" localSheetId="23">#REF!</definedName>
    <definedName name="GRGA" localSheetId="3">#REF!</definedName>
    <definedName name="GRGA" localSheetId="17">#REF!</definedName>
    <definedName name="GRGA" localSheetId="1">#REF!</definedName>
    <definedName name="GRGA" localSheetId="15">#REF!</definedName>
    <definedName name="GRGA" localSheetId="7">#REF!</definedName>
    <definedName name="GRGA" localSheetId="14">#REF!</definedName>
    <definedName name="GRGA" localSheetId="4">#REF!</definedName>
    <definedName name="GRGA" localSheetId="8">#REF!</definedName>
    <definedName name="GRGA">#REF!</definedName>
    <definedName name="grrg" localSheetId="22">#REF!</definedName>
    <definedName name="grrg" localSheetId="3">#REF!</definedName>
    <definedName name="grrg" localSheetId="1">#REF!</definedName>
    <definedName name="grrg">#REF!</definedName>
    <definedName name="GRWGW" localSheetId="22">'[2]Memo RERA'!#REF!</definedName>
    <definedName name="GRWGW" localSheetId="23">'[2]Memo RERA'!#REF!</definedName>
    <definedName name="GRWGW" localSheetId="3">'[2]Memo RERA'!#REF!</definedName>
    <definedName name="GRWGW" localSheetId="17">'[2]Memo RERA'!#REF!</definedName>
    <definedName name="GRWGW" localSheetId="1">'[2]Memo RERA'!#REF!</definedName>
    <definedName name="GRWGW" localSheetId="15">'[2]Memo RERA'!#REF!</definedName>
    <definedName name="GRWGW" localSheetId="7">'[2]Memo RERA'!#REF!</definedName>
    <definedName name="GRWGW" localSheetId="14">'[2]Memo RERA'!#REF!</definedName>
    <definedName name="GRWGW" localSheetId="4">'[2]Memo RERA'!#REF!</definedName>
    <definedName name="GRWGW" localSheetId="8">'[2]Memo RERA'!#REF!</definedName>
    <definedName name="GRWGW">'[2]Memo RERA'!#REF!</definedName>
    <definedName name="grwwrt" localSheetId="9">#REF!</definedName>
    <definedName name="grwwrt" localSheetId="22">#REF!</definedName>
    <definedName name="grwwrt" localSheetId="23">#REF!</definedName>
    <definedName name="grwwrt" localSheetId="3">#REF!</definedName>
    <definedName name="grwwrt" localSheetId="17">#REF!</definedName>
    <definedName name="grwwrt" localSheetId="1">#REF!</definedName>
    <definedName name="grwwrt" localSheetId="15">#REF!</definedName>
    <definedName name="grwwrt" localSheetId="7">#REF!</definedName>
    <definedName name="grwwrt" localSheetId="14">#REF!</definedName>
    <definedName name="grwwrt" localSheetId="4">#REF!</definedName>
    <definedName name="grwwrt" localSheetId="8">#REF!</definedName>
    <definedName name="grwwrt">#REF!</definedName>
    <definedName name="gsd" localSheetId="22">'[2]Memo RERA'!#REF!</definedName>
    <definedName name="gsd" localSheetId="23">'[2]Memo RERA'!#REF!</definedName>
    <definedName name="gsd" localSheetId="3">'[2]Memo RERA'!#REF!</definedName>
    <definedName name="gsd" localSheetId="17">'[2]Memo RERA'!#REF!</definedName>
    <definedName name="gsd" localSheetId="1">'[2]Memo RERA'!#REF!</definedName>
    <definedName name="gsd" localSheetId="15">'[2]Memo RERA'!#REF!</definedName>
    <definedName name="gsd" localSheetId="7">'[2]Memo RERA'!#REF!</definedName>
    <definedName name="gsd" localSheetId="14">'[2]Memo RERA'!#REF!</definedName>
    <definedName name="gsd" localSheetId="4">'[2]Memo RERA'!#REF!</definedName>
    <definedName name="gsd" localSheetId="8">'[2]Memo RERA'!#REF!</definedName>
    <definedName name="gsd">'[2]Memo RERA'!#REF!</definedName>
    <definedName name="gstgtht" localSheetId="22">#REF!</definedName>
    <definedName name="gstgtht" localSheetId="3">#REF!</definedName>
    <definedName name="gstgtht" localSheetId="1">#REF!</definedName>
    <definedName name="gstgtht">#REF!</definedName>
    <definedName name="gthh4" localSheetId="9">#REF!</definedName>
    <definedName name="gthh4" localSheetId="22">#REF!</definedName>
    <definedName name="gthh4" localSheetId="23">#REF!</definedName>
    <definedName name="gthh4" localSheetId="3">#REF!</definedName>
    <definedName name="gthh4" localSheetId="17">#REF!</definedName>
    <definedName name="gthh4" localSheetId="1">#REF!</definedName>
    <definedName name="gthh4" localSheetId="15">#REF!</definedName>
    <definedName name="gthh4" localSheetId="7">#REF!</definedName>
    <definedName name="gthh4" localSheetId="14">#REF!</definedName>
    <definedName name="gthh4" localSheetId="4">#REF!</definedName>
    <definedName name="gthh4" localSheetId="8">#REF!</definedName>
    <definedName name="gthh4">#REF!</definedName>
    <definedName name="GTR" localSheetId="9">#REF!</definedName>
    <definedName name="GTR" localSheetId="22">#REF!</definedName>
    <definedName name="GTR" localSheetId="23">#REF!</definedName>
    <definedName name="GTR" localSheetId="3">#REF!</definedName>
    <definedName name="GTR" localSheetId="17">#REF!</definedName>
    <definedName name="GTR" localSheetId="1">#REF!</definedName>
    <definedName name="GTR" localSheetId="15">#REF!</definedName>
    <definedName name="GTR" localSheetId="7">#REF!</definedName>
    <definedName name="GTR" localSheetId="14">#REF!</definedName>
    <definedName name="GTR" localSheetId="4">#REF!</definedName>
    <definedName name="GTR" localSheetId="8">#REF!</definedName>
    <definedName name="GTR">#REF!</definedName>
    <definedName name="GTRGER" localSheetId="9">#REF!</definedName>
    <definedName name="GTRGER" localSheetId="22">#REF!</definedName>
    <definedName name="GTRGER" localSheetId="23">#REF!</definedName>
    <definedName name="GTRGER" localSheetId="3">#REF!</definedName>
    <definedName name="GTRGER" localSheetId="5">#REF!</definedName>
    <definedName name="GTRGER" localSheetId="17">#REF!</definedName>
    <definedName name="GTRGER" localSheetId="1">#REF!</definedName>
    <definedName name="GTRGER" localSheetId="15">#REF!</definedName>
    <definedName name="GTRGER" localSheetId="7">#REF!</definedName>
    <definedName name="GTRGER" localSheetId="14">#REF!</definedName>
    <definedName name="GTRGER" localSheetId="4">#REF!</definedName>
    <definedName name="GTRGER" localSheetId="8">#REF!</definedName>
    <definedName name="GTRGER">#REF!</definedName>
    <definedName name="gtwgtwgwhg" localSheetId="9">#REF!</definedName>
    <definedName name="gtwgtwgwhg" localSheetId="22">#REF!</definedName>
    <definedName name="gtwgtwgwhg" localSheetId="23">#REF!</definedName>
    <definedName name="gtwgtwgwhg" localSheetId="3">#REF!</definedName>
    <definedName name="gtwgtwgwhg" localSheetId="17">#REF!</definedName>
    <definedName name="gtwgtwgwhg" localSheetId="1">#REF!</definedName>
    <definedName name="gtwgtwgwhg" localSheetId="15">#REF!</definedName>
    <definedName name="gtwgtwgwhg" localSheetId="7">#REF!</definedName>
    <definedName name="gtwgtwgwhg" localSheetId="14">#REF!</definedName>
    <definedName name="gtwgtwgwhg" localSheetId="4">#REF!</definedName>
    <definedName name="gtwgtwgwhg" localSheetId="8">#REF!</definedName>
    <definedName name="gtwgtwgwhg">#REF!</definedName>
    <definedName name="GTWHW" localSheetId="22">#REF!</definedName>
    <definedName name="GTWHW" localSheetId="3">#REF!</definedName>
    <definedName name="GTWHW" localSheetId="17">#REF!</definedName>
    <definedName name="GTWHW" localSheetId="1">#REF!</definedName>
    <definedName name="GTWHW">#REF!</definedName>
    <definedName name="GWGWR" localSheetId="9">#REF!</definedName>
    <definedName name="GWGWR" localSheetId="22">#REF!</definedName>
    <definedName name="GWGWR" localSheetId="23">#REF!</definedName>
    <definedName name="GWGWR" localSheetId="3">#REF!</definedName>
    <definedName name="GWGWR" localSheetId="17">#REF!</definedName>
    <definedName name="GWGWR" localSheetId="1">#REF!</definedName>
    <definedName name="GWGWR" localSheetId="15">#REF!</definedName>
    <definedName name="GWGWR" localSheetId="7">#REF!</definedName>
    <definedName name="GWGWR" localSheetId="14">#REF!</definedName>
    <definedName name="GWGWR" localSheetId="4">#REF!</definedName>
    <definedName name="GWGWR" localSheetId="8">#REF!</definedName>
    <definedName name="GWGWR">#REF!</definedName>
    <definedName name="gwregw" localSheetId="9">#REF!</definedName>
    <definedName name="gwregw" localSheetId="22">#REF!</definedName>
    <definedName name="gwregw" localSheetId="23">#REF!</definedName>
    <definedName name="gwregw" localSheetId="3">#REF!</definedName>
    <definedName name="gwregw" localSheetId="17">#REF!</definedName>
    <definedName name="gwregw" localSheetId="1">#REF!</definedName>
    <definedName name="gwregw" localSheetId="15">#REF!</definedName>
    <definedName name="gwregw" localSheetId="7">#REF!</definedName>
    <definedName name="gwregw" localSheetId="14">#REF!</definedName>
    <definedName name="gwregw" localSheetId="4">#REF!</definedName>
    <definedName name="gwregw" localSheetId="8">#REF!</definedName>
    <definedName name="gwregw">#REF!</definedName>
    <definedName name="gwrgrwgwr" localSheetId="22">[1]Plan1!#REF!</definedName>
    <definedName name="gwrgrwgwr" localSheetId="3">[1]Plan1!#REF!</definedName>
    <definedName name="gwrgrwgwr" localSheetId="17">[1]Plan1!#REF!</definedName>
    <definedName name="gwrgrwgwr" localSheetId="1">[1]Plan1!#REF!</definedName>
    <definedName name="gwrgrwgwr">[1]Plan1!#REF!</definedName>
    <definedName name="gwtgwgwr" localSheetId="9">#REF!</definedName>
    <definedName name="gwtgwgwr" localSheetId="22">#REF!</definedName>
    <definedName name="gwtgwgwr" localSheetId="23">#REF!</definedName>
    <definedName name="gwtgwgwr" localSheetId="3">#REF!</definedName>
    <definedName name="gwtgwgwr" localSheetId="17">#REF!</definedName>
    <definedName name="gwtgwgwr" localSheetId="1">#REF!</definedName>
    <definedName name="gwtgwgwr" localSheetId="15">#REF!</definedName>
    <definedName name="gwtgwgwr" localSheetId="7">#REF!</definedName>
    <definedName name="gwtgwgwr" localSheetId="14">#REF!</definedName>
    <definedName name="gwtgwgwr" localSheetId="4">#REF!</definedName>
    <definedName name="gwtgwgwr" localSheetId="8">#REF!</definedName>
    <definedName name="gwtgwgwr">#REF!</definedName>
    <definedName name="h_esc_man" localSheetId="9">#REF!</definedName>
    <definedName name="h_esc_man" localSheetId="22">#REF!</definedName>
    <definedName name="h_esc_man" localSheetId="23">#REF!</definedName>
    <definedName name="h_esc_man" localSheetId="3">#REF!</definedName>
    <definedName name="h_esc_man" localSheetId="5">#REF!</definedName>
    <definedName name="h_esc_man" localSheetId="17">#REF!</definedName>
    <definedName name="h_esc_man" localSheetId="1">#REF!</definedName>
    <definedName name="h_esc_man" localSheetId="15">#REF!</definedName>
    <definedName name="h_esc_man" localSheetId="7">#REF!</definedName>
    <definedName name="h_esc_man" localSheetId="14">#REF!</definedName>
    <definedName name="h_esc_man" localSheetId="4">#REF!</definedName>
    <definedName name="h_esc_man" localSheetId="8">#REF!</definedName>
    <definedName name="h_esc_man">#REF!</definedName>
    <definedName name="h4q6y" localSheetId="9">#REF!</definedName>
    <definedName name="h4q6y" localSheetId="22">#REF!</definedName>
    <definedName name="h4q6y" localSheetId="23">#REF!</definedName>
    <definedName name="h4q6y" localSheetId="3">#REF!</definedName>
    <definedName name="h4q6y" localSheetId="17">#REF!</definedName>
    <definedName name="h4q6y" localSheetId="1">#REF!</definedName>
    <definedName name="h4q6y" localSheetId="15">#REF!</definedName>
    <definedName name="h4q6y" localSheetId="7">#REF!</definedName>
    <definedName name="h4q6y" localSheetId="14">#REF!</definedName>
    <definedName name="h4q6y" localSheetId="4">#REF!</definedName>
    <definedName name="h4q6y" localSheetId="8">#REF!</definedName>
    <definedName name="h4q6y">#REF!</definedName>
    <definedName name="H5Y" localSheetId="22">[1]Plan1!#REF!</definedName>
    <definedName name="H5Y" localSheetId="3">[1]Plan1!#REF!</definedName>
    <definedName name="H5Y" localSheetId="1">[1]Plan1!#REF!</definedName>
    <definedName name="H5Y">[1]Plan1!#REF!</definedName>
    <definedName name="HDHREHTY" localSheetId="9">#REF!</definedName>
    <definedName name="HDHREHTY" localSheetId="22">#REF!</definedName>
    <definedName name="HDHREHTY" localSheetId="23">#REF!</definedName>
    <definedName name="HDHREHTY" localSheetId="3">#REF!</definedName>
    <definedName name="HDHREHTY" localSheetId="17">#REF!</definedName>
    <definedName name="HDHREHTY" localSheetId="1">#REF!</definedName>
    <definedName name="HDHREHTY" localSheetId="15">#REF!</definedName>
    <definedName name="HDHREHTY" localSheetId="7">#REF!</definedName>
    <definedName name="HDHREHTY" localSheetId="14">#REF!</definedName>
    <definedName name="HDHREHTY" localSheetId="4">#REF!</definedName>
    <definedName name="HDHREHTY" localSheetId="8">#REF!</definedName>
    <definedName name="HDHREHTY">#REF!</definedName>
    <definedName name="HERS" localSheetId="9">#REF!</definedName>
    <definedName name="HERS" localSheetId="22">#REF!</definedName>
    <definedName name="HERS" localSheetId="23">#REF!</definedName>
    <definedName name="HERS" localSheetId="3">#REF!</definedName>
    <definedName name="HERS" localSheetId="17">#REF!</definedName>
    <definedName name="HERS" localSheetId="1">#REF!</definedName>
    <definedName name="HERS" localSheetId="15">#REF!</definedName>
    <definedName name="HERS" localSheetId="7">#REF!</definedName>
    <definedName name="HERS" localSheetId="14">#REF!</definedName>
    <definedName name="HERS" localSheetId="4">#REF!</definedName>
    <definedName name="HERS" localSheetId="8">#REF!</definedName>
    <definedName name="HERS">#REF!</definedName>
    <definedName name="hh5uj" localSheetId="9">#REF!</definedName>
    <definedName name="hh5uj" localSheetId="22">#REF!</definedName>
    <definedName name="hh5uj" localSheetId="23">#REF!</definedName>
    <definedName name="hh5uj" localSheetId="3">#REF!</definedName>
    <definedName name="hh5uj" localSheetId="17">#REF!</definedName>
    <definedName name="hh5uj" localSheetId="1">#REF!</definedName>
    <definedName name="hh5uj" localSheetId="15">#REF!</definedName>
    <definedName name="hh5uj" localSheetId="7">#REF!</definedName>
    <definedName name="hh5uj" localSheetId="14">#REF!</definedName>
    <definedName name="hh5uj" localSheetId="4">#REF!</definedName>
    <definedName name="hh5uj" localSheetId="8">#REF!</definedName>
    <definedName name="hh5uj">#REF!</definedName>
    <definedName name="HRYHREH" localSheetId="22">#REF!</definedName>
    <definedName name="HRYHREH" localSheetId="3">#REF!</definedName>
    <definedName name="HRYHREH" localSheetId="17">#REF!</definedName>
    <definedName name="HRYHREH" localSheetId="1">#REF!</definedName>
    <definedName name="HRYHREH">#REF!</definedName>
    <definedName name="HSH" localSheetId="9">#REF!</definedName>
    <definedName name="HSH" localSheetId="22">#REF!</definedName>
    <definedName name="HSH" localSheetId="23">#REF!</definedName>
    <definedName name="HSH" localSheetId="3">#REF!</definedName>
    <definedName name="HSH" localSheetId="17">#REF!</definedName>
    <definedName name="HSH" localSheetId="1">#REF!</definedName>
    <definedName name="HSH" localSheetId="15">#REF!</definedName>
    <definedName name="HSH" localSheetId="7">#REF!</definedName>
    <definedName name="HSH" localSheetId="14">#REF!</definedName>
    <definedName name="HSH" localSheetId="4">#REF!</definedName>
    <definedName name="HSH" localSheetId="8">#REF!</definedName>
    <definedName name="HSH">#REF!</definedName>
    <definedName name="htht" localSheetId="22">[1]Plan1!#REF!</definedName>
    <definedName name="htht" localSheetId="3">[1]Plan1!#REF!</definedName>
    <definedName name="htht" localSheetId="1">[1]Plan1!#REF!</definedName>
    <definedName name="htht">[1]Plan1!#REF!</definedName>
    <definedName name="hw5yu5w3" localSheetId="9">#REF!</definedName>
    <definedName name="hw5yu5w3" localSheetId="22">#REF!</definedName>
    <definedName name="hw5yu5w3" localSheetId="23">#REF!</definedName>
    <definedName name="hw5yu5w3" localSheetId="3">#REF!</definedName>
    <definedName name="hw5yu5w3" localSheetId="17">#REF!</definedName>
    <definedName name="hw5yu5w3" localSheetId="1">#REF!</definedName>
    <definedName name="hw5yu5w3" localSheetId="15">#REF!</definedName>
    <definedName name="hw5yu5w3" localSheetId="7">#REF!</definedName>
    <definedName name="hw5yu5w3" localSheetId="14">#REF!</definedName>
    <definedName name="hw5yu5w3" localSheetId="4">#REF!</definedName>
    <definedName name="hw5yu5w3" localSheetId="8">#REF!</definedName>
    <definedName name="hw5yu5w3">#REF!</definedName>
    <definedName name="hythyth35y" localSheetId="22">#REF!</definedName>
    <definedName name="hythyth35y" localSheetId="3">#REF!</definedName>
    <definedName name="hythyth35y" localSheetId="17">#REF!</definedName>
    <definedName name="hythyth35y" localSheetId="1">#REF!</definedName>
    <definedName name="hythyth35y">#REF!</definedName>
    <definedName name="IKUI" localSheetId="22">#REF!</definedName>
    <definedName name="IKUI" localSheetId="3">#REF!</definedName>
    <definedName name="IKUI" localSheetId="17">#REF!</definedName>
    <definedName name="IKUI" localSheetId="1">#REF!</definedName>
    <definedName name="IKUI">#REF!</definedName>
    <definedName name="ITENS" localSheetId="9">#REF!</definedName>
    <definedName name="ITENS" localSheetId="22">#REF!</definedName>
    <definedName name="ITENS" localSheetId="23">#REF!</definedName>
    <definedName name="ITENS" localSheetId="3">#REF!</definedName>
    <definedName name="ITENS" localSheetId="5">#REF!</definedName>
    <definedName name="ITENS" localSheetId="17">#REF!</definedName>
    <definedName name="ITENS" localSheetId="1">#REF!</definedName>
    <definedName name="ITENS" localSheetId="15">#REF!</definedName>
    <definedName name="ITENS" localSheetId="7">#REF!</definedName>
    <definedName name="ITENS" localSheetId="14">#REF!</definedName>
    <definedName name="ITENS" localSheetId="4">#REF!</definedName>
    <definedName name="ITENS" localSheetId="8">#REF!</definedName>
    <definedName name="ITENS">#REF!</definedName>
    <definedName name="J´POJ" localSheetId="9">#REF!</definedName>
    <definedName name="J´POJ" localSheetId="22">#REF!</definedName>
    <definedName name="J´POJ" localSheetId="23">#REF!</definedName>
    <definedName name="J´POJ" localSheetId="3">#REF!</definedName>
    <definedName name="J´POJ" localSheetId="17">#REF!</definedName>
    <definedName name="J´POJ" localSheetId="1">#REF!</definedName>
    <definedName name="J´POJ" localSheetId="15">#REF!</definedName>
    <definedName name="J´POJ" localSheetId="7">#REF!</definedName>
    <definedName name="J´POJ" localSheetId="14">#REF!</definedName>
    <definedName name="J´POJ" localSheetId="4">#REF!</definedName>
    <definedName name="J´POJ" localSheetId="8">#REF!</definedName>
    <definedName name="J´POJ">#REF!</definedName>
    <definedName name="JGJCD" localSheetId="9">#REF!</definedName>
    <definedName name="JGJCD" localSheetId="22">#REF!</definedName>
    <definedName name="JGJCD" localSheetId="23">#REF!</definedName>
    <definedName name="JGJCD" localSheetId="3">#REF!</definedName>
    <definedName name="JGJCD" localSheetId="17">#REF!</definedName>
    <definedName name="JGJCD" localSheetId="1">#REF!</definedName>
    <definedName name="JGJCD" localSheetId="15">#REF!</definedName>
    <definedName name="JGJCD" localSheetId="7">#REF!</definedName>
    <definedName name="JGJCD" localSheetId="14">#REF!</definedName>
    <definedName name="JGJCD" localSheetId="4">#REF!</definedName>
    <definedName name="JGJCD" localSheetId="8">#REF!</definedName>
    <definedName name="JGJCD">#REF!</definedName>
    <definedName name="jkitukl" localSheetId="9">#REF!</definedName>
    <definedName name="jkitukl" localSheetId="22">#REF!</definedName>
    <definedName name="jkitukl" localSheetId="23">#REF!</definedName>
    <definedName name="jkitukl" localSheetId="3">#REF!</definedName>
    <definedName name="jkitukl" localSheetId="17">#REF!</definedName>
    <definedName name="jkitukl" localSheetId="1">#REF!</definedName>
    <definedName name="jkitukl" localSheetId="15">#REF!</definedName>
    <definedName name="jkitukl" localSheetId="7">#REF!</definedName>
    <definedName name="jkitukl" localSheetId="14">#REF!</definedName>
    <definedName name="jkitukl" localSheetId="4">#REF!</definedName>
    <definedName name="jkitukl" localSheetId="8">#REF!</definedName>
    <definedName name="jkitukl">#REF!</definedName>
    <definedName name="JKPJ" localSheetId="9">#REF!</definedName>
    <definedName name="JKPJ" localSheetId="22">#REF!</definedName>
    <definedName name="JKPJ" localSheetId="23">#REF!</definedName>
    <definedName name="JKPJ" localSheetId="3">#REF!</definedName>
    <definedName name="JKPJ" localSheetId="17">#REF!</definedName>
    <definedName name="JKPJ" localSheetId="1">#REF!</definedName>
    <definedName name="JKPJ" localSheetId="15">#REF!</definedName>
    <definedName name="JKPJ" localSheetId="7">#REF!</definedName>
    <definedName name="JKPJ" localSheetId="14">#REF!</definedName>
    <definedName name="JKPJ" localSheetId="4">#REF!</definedName>
    <definedName name="JKPJ" localSheetId="8">#REF!</definedName>
    <definedName name="JKPJ">#REF!</definedName>
    <definedName name="JRTYJ" localSheetId="9">#REF!</definedName>
    <definedName name="JRTYJ" localSheetId="22">#REF!</definedName>
    <definedName name="JRTYJ" localSheetId="23">#REF!</definedName>
    <definedName name="JRTYJ" localSheetId="3">#REF!</definedName>
    <definedName name="JRTYJ" localSheetId="17">#REF!</definedName>
    <definedName name="JRTYJ" localSheetId="1">#REF!</definedName>
    <definedName name="JRTYJ" localSheetId="15">#REF!</definedName>
    <definedName name="JRTYJ" localSheetId="7">#REF!</definedName>
    <definedName name="JRTYJ" localSheetId="14">#REF!</definedName>
    <definedName name="JRTYJ" localSheetId="4">#REF!</definedName>
    <definedName name="JRTYJ" localSheetId="8">#REF!</definedName>
    <definedName name="JRTYJ">#REF!</definedName>
    <definedName name="JTYEJEJETUJ" localSheetId="22">#REF!</definedName>
    <definedName name="JTYEJEJETUJ" localSheetId="3">#REF!</definedName>
    <definedName name="JTYEJEJETUJ" localSheetId="1">#REF!</definedName>
    <definedName name="JTYEJEJETUJ">#REF!</definedName>
    <definedName name="JTYJUJRI" localSheetId="9">#REF!</definedName>
    <definedName name="JTYJUJRI" localSheetId="22">#REF!</definedName>
    <definedName name="JTYJUJRI" localSheetId="23">#REF!</definedName>
    <definedName name="JTYJUJRI" localSheetId="3">#REF!</definedName>
    <definedName name="JTYJUJRI" localSheetId="17">#REF!</definedName>
    <definedName name="JTYJUJRI" localSheetId="1">#REF!</definedName>
    <definedName name="JTYJUJRI" localSheetId="15">#REF!</definedName>
    <definedName name="JTYJUJRI" localSheetId="7">#REF!</definedName>
    <definedName name="JTYJUJRI" localSheetId="14">#REF!</definedName>
    <definedName name="JTYJUJRI" localSheetId="4">#REF!</definedName>
    <definedName name="JTYJUJRI" localSheetId="8">#REF!</definedName>
    <definedName name="JTYJUJRI">#REF!</definedName>
    <definedName name="jythsrhrshysr" localSheetId="22">#REF!</definedName>
    <definedName name="jythsrhrshysr" localSheetId="3">#REF!</definedName>
    <definedName name="jythsrhrshysr" localSheetId="1">#REF!</definedName>
    <definedName name="jythsrhrshysr">#REF!</definedName>
    <definedName name="KHIKLP" localSheetId="22">#REF!</definedName>
    <definedName name="KHIKLP" localSheetId="3">#REF!</definedName>
    <definedName name="KHIKLP" localSheetId="17">#REF!</definedName>
    <definedName name="KHIKLP" localSheetId="1">#REF!</definedName>
    <definedName name="KHIKLP">#REF!</definedName>
    <definedName name="khli" localSheetId="9">#REF!</definedName>
    <definedName name="khli" localSheetId="22">#REF!</definedName>
    <definedName name="khli" localSheetId="23">#REF!</definedName>
    <definedName name="khli" localSheetId="3">#REF!</definedName>
    <definedName name="khli" localSheetId="17">#REF!</definedName>
    <definedName name="khli" localSheetId="1">#REF!</definedName>
    <definedName name="khli" localSheetId="15">#REF!</definedName>
    <definedName name="khli" localSheetId="7">#REF!</definedName>
    <definedName name="khli" localSheetId="14">#REF!</definedName>
    <definedName name="khli" localSheetId="4">#REF!</definedName>
    <definedName name="khli" localSheetId="8">#REF!</definedName>
    <definedName name="khli">#REF!</definedName>
    <definedName name="kplo" localSheetId="22">[1]Plan1!#REF!</definedName>
    <definedName name="kplo" localSheetId="3">[1]Plan1!#REF!</definedName>
    <definedName name="kplo" localSheetId="1">[1]Plan1!#REF!</definedName>
    <definedName name="kplo">[1]Plan1!#REF!</definedName>
    <definedName name="laranjal" localSheetId="9">#REF!</definedName>
    <definedName name="laranjal" localSheetId="22">#REF!</definedName>
    <definedName name="laranjal" localSheetId="23">#REF!</definedName>
    <definedName name="laranjal" localSheetId="3">#REF!</definedName>
    <definedName name="laranjal" localSheetId="5">#REF!</definedName>
    <definedName name="laranjal" localSheetId="17">#REF!</definedName>
    <definedName name="laranjal" localSheetId="1">#REF!</definedName>
    <definedName name="laranjal" localSheetId="15">#REF!</definedName>
    <definedName name="laranjal" localSheetId="7">#REF!</definedName>
    <definedName name="laranjal" localSheetId="14">#REF!</definedName>
    <definedName name="laranjal" localSheetId="4">#REF!</definedName>
    <definedName name="laranjal" localSheetId="8">#REF!</definedName>
    <definedName name="laranjal">#REF!</definedName>
    <definedName name="largura" localSheetId="9">#REF!</definedName>
    <definedName name="largura" localSheetId="22">#REF!</definedName>
    <definedName name="largura" localSheetId="23">#REF!</definedName>
    <definedName name="largura" localSheetId="3">#REF!</definedName>
    <definedName name="largura" localSheetId="5">#REF!</definedName>
    <definedName name="largura" localSheetId="17">#REF!</definedName>
    <definedName name="largura" localSheetId="1">#REF!</definedName>
    <definedName name="largura" localSheetId="15">#REF!</definedName>
    <definedName name="largura" localSheetId="7">#REF!</definedName>
    <definedName name="largura" localSheetId="14">#REF!</definedName>
    <definedName name="largura" localSheetId="4">#REF!</definedName>
    <definedName name="largura" localSheetId="8">#REF!</definedName>
    <definedName name="largura">#REF!</definedName>
    <definedName name="liop" localSheetId="9">#REF!</definedName>
    <definedName name="liop" localSheetId="22">#REF!</definedName>
    <definedName name="liop" localSheetId="23">#REF!</definedName>
    <definedName name="liop" localSheetId="3">#REF!</definedName>
    <definedName name="liop" localSheetId="17">#REF!</definedName>
    <definedName name="liop" localSheetId="1">#REF!</definedName>
    <definedName name="liop" localSheetId="15">#REF!</definedName>
    <definedName name="liop" localSheetId="7">#REF!</definedName>
    <definedName name="liop" localSheetId="14">#REF!</definedName>
    <definedName name="liop" localSheetId="4">#REF!</definedName>
    <definedName name="liop" localSheetId="8">#REF!</definedName>
    <definedName name="liop">#REF!</definedName>
    <definedName name="lixo" localSheetId="9">#REF!</definedName>
    <definedName name="lixo" localSheetId="22">#REF!</definedName>
    <definedName name="lixo" localSheetId="23">#REF!</definedName>
    <definedName name="lixo" localSheetId="3">#REF!</definedName>
    <definedName name="lixo" localSheetId="5">#REF!</definedName>
    <definedName name="lixo" localSheetId="17">#REF!</definedName>
    <definedName name="lixo" localSheetId="1">#REF!</definedName>
    <definedName name="lixo" localSheetId="15">#REF!</definedName>
    <definedName name="lixo" localSheetId="7">#REF!</definedName>
    <definedName name="lixo" localSheetId="14">#REF!</definedName>
    <definedName name="lixo" localSheetId="4">#REF!</definedName>
    <definedName name="lixo" localSheetId="8">#REF!</definedName>
    <definedName name="lixo">#REF!</definedName>
    <definedName name="lk" localSheetId="22">'[2]Memo RERA'!#REF!</definedName>
    <definedName name="lk" localSheetId="23">'[2]Memo RERA'!#REF!</definedName>
    <definedName name="lk" localSheetId="3">'[2]Memo RERA'!#REF!</definedName>
    <definedName name="lk" localSheetId="17">'[2]Memo RERA'!#REF!</definedName>
    <definedName name="lk" localSheetId="1">'[2]Memo RERA'!#REF!</definedName>
    <definedName name="lk" localSheetId="15">'[2]Memo RERA'!#REF!</definedName>
    <definedName name="lk" localSheetId="7">'[2]Memo RERA'!#REF!</definedName>
    <definedName name="lk" localSheetId="14">'[2]Memo RERA'!#REF!</definedName>
    <definedName name="lk" localSheetId="4">'[2]Memo RERA'!#REF!</definedName>
    <definedName name="lk" localSheetId="8">'[2]Memo RERA'!#REF!</definedName>
    <definedName name="lk">'[2]Memo RERA'!#REF!</definedName>
    <definedName name="lopolc" localSheetId="9">#REF!</definedName>
    <definedName name="lopolc" localSheetId="22">#REF!</definedName>
    <definedName name="lopolc" localSheetId="23">#REF!</definedName>
    <definedName name="lopolc" localSheetId="3">#REF!</definedName>
    <definedName name="lopolc" localSheetId="17">#REF!</definedName>
    <definedName name="lopolc" localSheetId="1">#REF!</definedName>
    <definedName name="lopolc" localSheetId="15">#REF!</definedName>
    <definedName name="lopolc" localSheetId="7">#REF!</definedName>
    <definedName name="lopolc" localSheetId="14">#REF!</definedName>
    <definedName name="lopolc" localSheetId="4">#REF!</definedName>
    <definedName name="lopolc" localSheetId="8">#REF!</definedName>
    <definedName name="lopolc">#REF!</definedName>
    <definedName name="medicao" localSheetId="9">#REF!</definedName>
    <definedName name="medicao" localSheetId="22">#REF!</definedName>
    <definedName name="medicao" localSheetId="23">#REF!</definedName>
    <definedName name="medicao" localSheetId="3">#REF!</definedName>
    <definedName name="medicao" localSheetId="5">#REF!</definedName>
    <definedName name="medicao" localSheetId="17">#REF!</definedName>
    <definedName name="medicao" localSheetId="1">#REF!</definedName>
    <definedName name="medicao" localSheetId="15">#REF!</definedName>
    <definedName name="medicao" localSheetId="7">#REF!</definedName>
    <definedName name="medicao" localSheetId="14">#REF!</definedName>
    <definedName name="medicao" localSheetId="4">#REF!</definedName>
    <definedName name="medicao" localSheetId="8">#REF!</definedName>
    <definedName name="medicao">#REF!</definedName>
    <definedName name="medicao0" localSheetId="9">#REF!</definedName>
    <definedName name="medicao0" localSheetId="22">#REF!</definedName>
    <definedName name="medicao0" localSheetId="23">#REF!</definedName>
    <definedName name="medicao0" localSheetId="3">#REF!</definedName>
    <definedName name="medicao0" localSheetId="5">#REF!</definedName>
    <definedName name="medicao0" localSheetId="17">#REF!</definedName>
    <definedName name="medicao0" localSheetId="1">#REF!</definedName>
    <definedName name="medicao0" localSheetId="15">#REF!</definedName>
    <definedName name="medicao0" localSheetId="7">#REF!</definedName>
    <definedName name="medicao0" localSheetId="14">#REF!</definedName>
    <definedName name="medicao0" localSheetId="4">#REF!</definedName>
    <definedName name="medicao0" localSheetId="8">#REF!</definedName>
    <definedName name="medicao0">#REF!</definedName>
    <definedName name="medicao4" localSheetId="9">#REF!</definedName>
    <definedName name="medicao4" localSheetId="22">#REF!</definedName>
    <definedName name="medicao4" localSheetId="23">#REF!</definedName>
    <definedName name="medicao4" localSheetId="3">#REF!</definedName>
    <definedName name="medicao4" localSheetId="5">#REF!</definedName>
    <definedName name="medicao4" localSheetId="17">#REF!</definedName>
    <definedName name="medicao4" localSheetId="1">#REF!</definedName>
    <definedName name="medicao4" localSheetId="15">#REF!</definedName>
    <definedName name="medicao4" localSheetId="7">#REF!</definedName>
    <definedName name="medicao4" localSheetId="14">#REF!</definedName>
    <definedName name="medicao4" localSheetId="4">#REF!</definedName>
    <definedName name="medicao4" localSheetId="8">#REF!</definedName>
    <definedName name="medicao4">#REF!</definedName>
    <definedName name="meiofio" localSheetId="9">#REF!</definedName>
    <definedName name="meiofio" localSheetId="22">#REF!</definedName>
    <definedName name="meiofio" localSheetId="23">#REF!</definedName>
    <definedName name="meiofio" localSheetId="3">#REF!</definedName>
    <definedName name="meiofio" localSheetId="5">#REF!</definedName>
    <definedName name="meiofio" localSheetId="17">#REF!</definedName>
    <definedName name="meiofio" localSheetId="1">#REF!</definedName>
    <definedName name="meiofio" localSheetId="15">#REF!</definedName>
    <definedName name="meiofio" localSheetId="7">#REF!</definedName>
    <definedName name="meiofio" localSheetId="14">#REF!</definedName>
    <definedName name="meiofio" localSheetId="4">#REF!</definedName>
    <definedName name="meiofio" localSheetId="8">#REF!</definedName>
    <definedName name="meiofio">#REF!</definedName>
    <definedName name="memo" localSheetId="9">#REF!</definedName>
    <definedName name="memo" localSheetId="22">#REF!</definedName>
    <definedName name="memo" localSheetId="23">#REF!</definedName>
    <definedName name="memo" localSheetId="3">#REF!</definedName>
    <definedName name="memo" localSheetId="5">#REF!</definedName>
    <definedName name="memo" localSheetId="17">#REF!</definedName>
    <definedName name="memo" localSheetId="1">#REF!</definedName>
    <definedName name="memo" localSheetId="15">#REF!</definedName>
    <definedName name="memo" localSheetId="7">#REF!</definedName>
    <definedName name="memo" localSheetId="14">#REF!</definedName>
    <definedName name="memo" localSheetId="4">#REF!</definedName>
    <definedName name="memo" localSheetId="8">#REF!</definedName>
    <definedName name="memo">#REF!</definedName>
    <definedName name="MLK" localSheetId="9">#REF!</definedName>
    <definedName name="MLK" localSheetId="22">#REF!</definedName>
    <definedName name="MLK" localSheetId="23">#REF!</definedName>
    <definedName name="MLK" localSheetId="3">#REF!</definedName>
    <definedName name="MLK" localSheetId="17">#REF!</definedName>
    <definedName name="MLK" localSheetId="1">#REF!</definedName>
    <definedName name="MLK" localSheetId="15">#REF!</definedName>
    <definedName name="MLK" localSheetId="7">#REF!</definedName>
    <definedName name="MLK" localSheetId="14">#REF!</definedName>
    <definedName name="MLK" localSheetId="4">#REF!</definedName>
    <definedName name="MLK" localSheetId="8">#REF!</definedName>
    <definedName name="MLK">#REF!</definedName>
    <definedName name="MO" localSheetId="9">#REF!</definedName>
    <definedName name="MO" localSheetId="22">#REF!</definedName>
    <definedName name="MO" localSheetId="23">#REF!</definedName>
    <definedName name="MO" localSheetId="3">#REF!</definedName>
    <definedName name="MO" localSheetId="17">#REF!</definedName>
    <definedName name="MO" localSheetId="1">#REF!</definedName>
    <definedName name="MO" localSheetId="15">#REF!</definedName>
    <definedName name="MO" localSheetId="7">#REF!</definedName>
    <definedName name="MO" localSheetId="14">#REF!</definedName>
    <definedName name="MO" localSheetId="4">#REF!</definedName>
    <definedName name="MO" localSheetId="8">#REF!</definedName>
    <definedName name="MO">#REF!</definedName>
    <definedName name="Motoniveladora_Patrol" localSheetId="9">#REF!</definedName>
    <definedName name="Motoniveladora_Patrol" localSheetId="22">#REF!</definedName>
    <definedName name="Motoniveladora_Patrol" localSheetId="23">#REF!</definedName>
    <definedName name="Motoniveladora_Patrol" localSheetId="3">#REF!</definedName>
    <definedName name="Motoniveladora_Patrol" localSheetId="5">#REF!</definedName>
    <definedName name="Motoniveladora_Patrol" localSheetId="17">#REF!</definedName>
    <definedName name="Motoniveladora_Patrol" localSheetId="1">#REF!</definedName>
    <definedName name="Motoniveladora_Patrol" localSheetId="15">#REF!</definedName>
    <definedName name="Motoniveladora_Patrol" localSheetId="7">#REF!</definedName>
    <definedName name="Motoniveladora_Patrol" localSheetId="14">#REF!</definedName>
    <definedName name="Motoniveladora_Patrol" localSheetId="4">#REF!</definedName>
    <definedName name="Motoniveladora_Patrol" localSheetId="8">#REF!</definedName>
    <definedName name="Motoniveladora_Patrol">#REF!</definedName>
    <definedName name="ndjnnmnj" localSheetId="22">[1]Plan1!#REF!</definedName>
    <definedName name="ndjnnmnj" localSheetId="3">[1]Plan1!#REF!</definedName>
    <definedName name="ndjnnmnj" localSheetId="17">[1]Plan1!#REF!</definedName>
    <definedName name="ndjnnmnj" localSheetId="1">[1]Plan1!#REF!</definedName>
    <definedName name="ndjnnmnj">[1]Plan1!#REF!</definedName>
    <definedName name="NUYJUIKK" localSheetId="9">#REF!</definedName>
    <definedName name="NUYJUIKK" localSheetId="22">#REF!</definedName>
    <definedName name="NUYJUIKK" localSheetId="23">#REF!</definedName>
    <definedName name="NUYJUIKK" localSheetId="3">#REF!</definedName>
    <definedName name="NUYJUIKK" localSheetId="17">#REF!</definedName>
    <definedName name="NUYJUIKK" localSheetId="1">#REF!</definedName>
    <definedName name="NUYJUIKK" localSheetId="15">#REF!</definedName>
    <definedName name="NUYJUIKK" localSheetId="7">#REF!</definedName>
    <definedName name="NUYJUIKK" localSheetId="14">#REF!</definedName>
    <definedName name="NUYJUIKK" localSheetId="4">#REF!</definedName>
    <definedName name="NUYJUIKK" localSheetId="8">#REF!</definedName>
    <definedName name="NUYJUIKK">#REF!</definedName>
    <definedName name="nyhhnjetje" localSheetId="9">#REF!</definedName>
    <definedName name="nyhhnjetje" localSheetId="22">#REF!</definedName>
    <definedName name="nyhhnjetje" localSheetId="23">#REF!</definedName>
    <definedName name="nyhhnjetje" localSheetId="3">#REF!</definedName>
    <definedName name="nyhhnjetje" localSheetId="17">#REF!</definedName>
    <definedName name="nyhhnjetje" localSheetId="1">#REF!</definedName>
    <definedName name="nyhhnjetje" localSheetId="15">#REF!</definedName>
    <definedName name="nyhhnjetje" localSheetId="7">#REF!</definedName>
    <definedName name="nyhhnjetje" localSheetId="14">#REF!</definedName>
    <definedName name="nyhhnjetje" localSheetId="4">#REF!</definedName>
    <definedName name="nyhhnjetje" localSheetId="8">#REF!</definedName>
    <definedName name="nyhhnjetje">#REF!</definedName>
    <definedName name="P´JOIP´" localSheetId="9">#REF!</definedName>
    <definedName name="P´JOIP´" localSheetId="22">#REF!</definedName>
    <definedName name="P´JOIP´" localSheetId="23">#REF!</definedName>
    <definedName name="P´JOIP´" localSheetId="3">#REF!</definedName>
    <definedName name="P´JOIP´" localSheetId="17">#REF!</definedName>
    <definedName name="P´JOIP´" localSheetId="1">#REF!</definedName>
    <definedName name="P´JOIP´" localSheetId="15">#REF!</definedName>
    <definedName name="P´JOIP´" localSheetId="7">#REF!</definedName>
    <definedName name="P´JOIP´" localSheetId="14">#REF!</definedName>
    <definedName name="P´JOIP´" localSheetId="4">#REF!</definedName>
    <definedName name="P´JOIP´" localSheetId="8">#REF!</definedName>
    <definedName name="P´JOIP´">#REF!</definedName>
    <definedName name="PAVIMENTAÇÃO" localSheetId="9">#REF!</definedName>
    <definedName name="PAVIMENTAÇÃO" localSheetId="22">#REF!</definedName>
    <definedName name="PAVIMENTAÇÃO" localSheetId="23">#REF!</definedName>
    <definedName name="PAVIMENTAÇÃO" localSheetId="3">#REF!</definedName>
    <definedName name="PAVIMENTAÇÃO" localSheetId="5">#REF!</definedName>
    <definedName name="PAVIMENTAÇÃO" localSheetId="17">#REF!</definedName>
    <definedName name="PAVIMENTAÇÃO" localSheetId="1">#REF!</definedName>
    <definedName name="PAVIMENTAÇÃO" localSheetId="15">#REF!</definedName>
    <definedName name="PAVIMENTAÇÃO" localSheetId="7">#REF!</definedName>
    <definedName name="PAVIMENTAÇÃO" localSheetId="14">#REF!</definedName>
    <definedName name="PAVIMENTAÇÃO" localSheetId="4">#REF!</definedName>
    <definedName name="PAVIMENTAÇÃO" localSheetId="8">#REF!</definedName>
    <definedName name="PAVIMENTAÇÃO">#REF!</definedName>
    <definedName name="pedreira" localSheetId="9">#REF!</definedName>
    <definedName name="pedreira" localSheetId="22">#REF!</definedName>
    <definedName name="pedreira" localSheetId="23">#REF!</definedName>
    <definedName name="pedreira" localSheetId="3">#REF!</definedName>
    <definedName name="pedreira" localSheetId="5">#REF!</definedName>
    <definedName name="pedreira" localSheetId="17">#REF!</definedName>
    <definedName name="pedreira" localSheetId="1">#REF!</definedName>
    <definedName name="pedreira" localSheetId="15">#REF!</definedName>
    <definedName name="pedreira" localSheetId="7">#REF!</definedName>
    <definedName name="pedreira" localSheetId="14">#REF!</definedName>
    <definedName name="pedreira" localSheetId="4">#REF!</definedName>
    <definedName name="pedreira" localSheetId="8">#REF!</definedName>
    <definedName name="pedreira">#REF!</definedName>
    <definedName name="pesobrita" localSheetId="9">#REF!</definedName>
    <definedName name="pesobrita" localSheetId="22">#REF!</definedName>
    <definedName name="pesobrita" localSheetId="23">#REF!</definedName>
    <definedName name="pesobrita" localSheetId="3">#REF!</definedName>
    <definedName name="pesobrita" localSheetId="5">#REF!</definedName>
    <definedName name="pesobrita" localSheetId="17">#REF!</definedName>
    <definedName name="pesobrita" localSheetId="1">#REF!</definedName>
    <definedName name="pesobrita" localSheetId="15">#REF!</definedName>
    <definedName name="pesobrita" localSheetId="7">#REF!</definedName>
    <definedName name="pesobrita" localSheetId="14">#REF!</definedName>
    <definedName name="pesobrita" localSheetId="4">#REF!</definedName>
    <definedName name="pesobrita" localSheetId="8">#REF!</definedName>
    <definedName name="pesobrita">#REF!</definedName>
    <definedName name="pesoespecifico" localSheetId="9">#REF!</definedName>
    <definedName name="pesoespecifico" localSheetId="22">#REF!</definedName>
    <definedName name="pesoespecifico" localSheetId="23">#REF!</definedName>
    <definedName name="pesoespecifico" localSheetId="3">#REF!</definedName>
    <definedName name="pesoespecifico" localSheetId="5">#REF!</definedName>
    <definedName name="pesoespecifico" localSheetId="17">#REF!</definedName>
    <definedName name="pesoespecifico" localSheetId="1">#REF!</definedName>
    <definedName name="pesoespecifico" localSheetId="15">#REF!</definedName>
    <definedName name="pesoespecifico" localSheetId="7">#REF!</definedName>
    <definedName name="pesoespecifico" localSheetId="14">#REF!</definedName>
    <definedName name="pesoespecifico" localSheetId="4">#REF!</definedName>
    <definedName name="pesoespecifico" localSheetId="8">#REF!</definedName>
    <definedName name="pesoespecifico">#REF!</definedName>
    <definedName name="PHIOHP" localSheetId="9">#REF!</definedName>
    <definedName name="PHIOHP" localSheetId="22">#REF!</definedName>
    <definedName name="PHIOHP" localSheetId="23">#REF!</definedName>
    <definedName name="PHIOHP" localSheetId="3">#REF!</definedName>
    <definedName name="PHIOHP" localSheetId="17">#REF!</definedName>
    <definedName name="PHIOHP" localSheetId="1">#REF!</definedName>
    <definedName name="PHIOHP" localSheetId="15">#REF!</definedName>
    <definedName name="PHIOHP" localSheetId="7">#REF!</definedName>
    <definedName name="PHIOHP" localSheetId="14">#REF!</definedName>
    <definedName name="PHIOHP" localSheetId="4">#REF!</definedName>
    <definedName name="PHIOHP" localSheetId="8">#REF!</definedName>
    <definedName name="PHIOHP">#REF!</definedName>
    <definedName name="PI" localSheetId="9">[8]orçamento!$A$1</definedName>
    <definedName name="PI" localSheetId="11">[8]orçamento!$A$1</definedName>
    <definedName name="PI" localSheetId="12">[8]orçamento!$A$1</definedName>
    <definedName name="PI" localSheetId="13">[8]orçamento!$A$1</definedName>
    <definedName name="PI" localSheetId="23">[8]orçamento!$A$1</definedName>
    <definedName name="PI" localSheetId="5">[9]orçamento!$A$1</definedName>
    <definedName name="PI" localSheetId="17">[9]orçamento!$A$1</definedName>
    <definedName name="PI" localSheetId="6">[8]orçamento!$A$1</definedName>
    <definedName name="PI" localSheetId="10">[8]orçamento!$A$1</definedName>
    <definedName name="PI" localSheetId="15">[8]orçamento!$A$1</definedName>
    <definedName name="PI" localSheetId="7">[8]orçamento!$A$1</definedName>
    <definedName name="PI" localSheetId="14">[8]orçamento!$A$1</definedName>
    <definedName name="PI" localSheetId="4">[8]orçamento!$A$1</definedName>
    <definedName name="PI" localSheetId="8">[8]orçamento!$A$1</definedName>
    <definedName name="PI">[10]orçamento!$A$1</definedName>
    <definedName name="PO" localSheetId="9">#REF!</definedName>
    <definedName name="PO" localSheetId="11">#REF!</definedName>
    <definedName name="PO" localSheetId="12">#REF!</definedName>
    <definedName name="PO" localSheetId="13">#REF!</definedName>
    <definedName name="PO" localSheetId="22">#REF!</definedName>
    <definedName name="PO" localSheetId="23">#REF!</definedName>
    <definedName name="PO" localSheetId="3">#REF!</definedName>
    <definedName name="PO" localSheetId="5">#REF!</definedName>
    <definedName name="PO" localSheetId="17">#REF!</definedName>
    <definedName name="PO" localSheetId="10">#REF!</definedName>
    <definedName name="PO" localSheetId="1">#REF!</definedName>
    <definedName name="PO" localSheetId="15">#REF!</definedName>
    <definedName name="PO" localSheetId="7">#REF!</definedName>
    <definedName name="PO" localSheetId="14">#REF!</definedName>
    <definedName name="PO" localSheetId="4">#REF!</definedName>
    <definedName name="PO" localSheetId="8">#REF!</definedName>
    <definedName name="PO">#REF!</definedName>
    <definedName name="poiup" localSheetId="9">#REF!</definedName>
    <definedName name="poiup" localSheetId="22">#REF!</definedName>
    <definedName name="poiup" localSheetId="23">#REF!</definedName>
    <definedName name="poiup" localSheetId="3">#REF!</definedName>
    <definedName name="poiup" localSheetId="17">#REF!</definedName>
    <definedName name="poiup" localSheetId="6">#REF!</definedName>
    <definedName name="poiup" localSheetId="1">#REF!</definedName>
    <definedName name="poiup" localSheetId="15">#REF!</definedName>
    <definedName name="poiup" localSheetId="7">#REF!</definedName>
    <definedName name="poiup" localSheetId="14">#REF!</definedName>
    <definedName name="poiup" localSheetId="4">#REF!</definedName>
    <definedName name="poiup" localSheetId="8">#REF!</definedName>
    <definedName name="poiup">#REF!</definedName>
    <definedName name="POOIHK" localSheetId="9">#REF!</definedName>
    <definedName name="POOIHK" localSheetId="22">#REF!</definedName>
    <definedName name="POOIHK" localSheetId="23">#REF!</definedName>
    <definedName name="POOIHK" localSheetId="3">#REF!</definedName>
    <definedName name="POOIHK" localSheetId="17">#REF!</definedName>
    <definedName name="POOIHK" localSheetId="1">#REF!</definedName>
    <definedName name="POOIHK" localSheetId="15">#REF!</definedName>
    <definedName name="POOIHK" localSheetId="7">#REF!</definedName>
    <definedName name="POOIHK" localSheetId="14">#REF!</definedName>
    <definedName name="POOIHK" localSheetId="4">#REF!</definedName>
    <definedName name="POOIHK" localSheetId="8">#REF!</definedName>
    <definedName name="POOIHK">#REF!</definedName>
    <definedName name="preco" localSheetId="9">#REF!</definedName>
    <definedName name="preco" localSheetId="22">#REF!</definedName>
    <definedName name="preco" localSheetId="23">#REF!</definedName>
    <definedName name="preco" localSheetId="3">#REF!</definedName>
    <definedName name="preco" localSheetId="5">#REF!</definedName>
    <definedName name="preco" localSheetId="17">#REF!</definedName>
    <definedName name="preco" localSheetId="1">#REF!</definedName>
    <definedName name="preco" localSheetId="15">#REF!</definedName>
    <definedName name="preco" localSheetId="7">#REF!</definedName>
    <definedName name="preco" localSheetId="14">#REF!</definedName>
    <definedName name="preco" localSheetId="4">#REF!</definedName>
    <definedName name="preco" localSheetId="8">#REF!</definedName>
    <definedName name="preco">#REF!</definedName>
    <definedName name="pv" localSheetId="9">#REF!</definedName>
    <definedName name="pv" localSheetId="22">#REF!</definedName>
    <definedName name="pv" localSheetId="23">#REF!</definedName>
    <definedName name="pv" localSheetId="3">#REF!</definedName>
    <definedName name="pv" localSheetId="5">#REF!</definedName>
    <definedName name="pv" localSheetId="17">#REF!</definedName>
    <definedName name="pv" localSheetId="1">#REF!</definedName>
    <definedName name="pv" localSheetId="15">#REF!</definedName>
    <definedName name="pv" localSheetId="7">#REF!</definedName>
    <definedName name="pv" localSheetId="14">#REF!</definedName>
    <definedName name="pv" localSheetId="4">#REF!</definedName>
    <definedName name="pv" localSheetId="8">#REF!</definedName>
    <definedName name="pv">#REF!</definedName>
    <definedName name="qttq3t" localSheetId="22">[1]Plan1!#REF!</definedName>
    <definedName name="qttq3t" localSheetId="3">[1]Plan1!#REF!</definedName>
    <definedName name="qttq3t" localSheetId="1">[1]Plan1!#REF!</definedName>
    <definedName name="qttq3t">[1]Plan1!#REF!</definedName>
    <definedName name="ralo" localSheetId="9">#REF!</definedName>
    <definedName name="ralo" localSheetId="22">#REF!</definedName>
    <definedName name="ralo" localSheetId="23">#REF!</definedName>
    <definedName name="ralo" localSheetId="3">#REF!</definedName>
    <definedName name="ralo" localSheetId="5">#REF!</definedName>
    <definedName name="ralo" localSheetId="17">#REF!</definedName>
    <definedName name="ralo" localSheetId="1">#REF!</definedName>
    <definedName name="ralo" localSheetId="15">#REF!</definedName>
    <definedName name="ralo" localSheetId="7">#REF!</definedName>
    <definedName name="ralo" localSheetId="14">#REF!</definedName>
    <definedName name="ralo" localSheetId="4">#REF!</definedName>
    <definedName name="ralo" localSheetId="8">#REF!</definedName>
    <definedName name="ralo">#REF!</definedName>
    <definedName name="REF_ELEMENTAR" localSheetId="9">#REF!</definedName>
    <definedName name="REF_ELEMENTAR" localSheetId="22">#REF!</definedName>
    <definedName name="REF_ELEMENTAR" localSheetId="23">#REF!</definedName>
    <definedName name="REF_ELEMENTAR" localSheetId="3">#REF!</definedName>
    <definedName name="REF_ELEMENTAR" localSheetId="5">#REF!</definedName>
    <definedName name="REF_ELEMENTAR" localSheetId="17">#REF!</definedName>
    <definedName name="REF_ELEMENTAR" localSheetId="1">#REF!</definedName>
    <definedName name="REF_ELEMENTAR" localSheetId="15">#REF!</definedName>
    <definedName name="REF_ELEMENTAR" localSheetId="7">#REF!</definedName>
    <definedName name="REF_ELEMENTAR" localSheetId="14">#REF!</definedName>
    <definedName name="REF_ELEMENTAR" localSheetId="4">#REF!</definedName>
    <definedName name="REF_ELEMENTAR" localSheetId="8">#REF!</definedName>
    <definedName name="REF_ELEMENTAR">#REF!</definedName>
    <definedName name="Retroescavadeira" localSheetId="9">#REF!</definedName>
    <definedName name="Retroescavadeira" localSheetId="22">#REF!</definedName>
    <definedName name="Retroescavadeira" localSheetId="23">#REF!</definedName>
    <definedName name="Retroescavadeira" localSheetId="3">#REF!</definedName>
    <definedName name="Retroescavadeira" localSheetId="5">#REF!</definedName>
    <definedName name="Retroescavadeira" localSheetId="17">#REF!</definedName>
    <definedName name="Retroescavadeira" localSheetId="1">#REF!</definedName>
    <definedName name="Retroescavadeira" localSheetId="15">#REF!</definedName>
    <definedName name="Retroescavadeira" localSheetId="7">#REF!</definedName>
    <definedName name="Retroescavadeira" localSheetId="14">#REF!</definedName>
    <definedName name="Retroescavadeira" localSheetId="4">#REF!</definedName>
    <definedName name="Retroescavadeira" localSheetId="8">#REF!</definedName>
    <definedName name="Retroescavadeira">#REF!</definedName>
    <definedName name="REWTG" localSheetId="9">#REF!</definedName>
    <definedName name="REWTG" localSheetId="22">#REF!</definedName>
    <definedName name="REWTG" localSheetId="23">#REF!</definedName>
    <definedName name="REWTG" localSheetId="3">#REF!</definedName>
    <definedName name="REWTG" localSheetId="17">#REF!</definedName>
    <definedName name="REWTG" localSheetId="1">#REF!</definedName>
    <definedName name="REWTG" localSheetId="15">#REF!</definedName>
    <definedName name="REWTG" localSheetId="7">#REF!</definedName>
    <definedName name="REWTG" localSheetId="14">#REF!</definedName>
    <definedName name="REWTG" localSheetId="4">#REF!</definedName>
    <definedName name="REWTG" localSheetId="8">#REF!</definedName>
    <definedName name="REWTG">#REF!</definedName>
    <definedName name="rhrhtrhteh" localSheetId="22">[1]Plan1!#REF!</definedName>
    <definedName name="rhrhtrhteh" localSheetId="3">[1]Plan1!#REF!</definedName>
    <definedName name="rhrhtrhteh" localSheetId="17">[1]Plan1!#REF!</definedName>
    <definedName name="rhrhtrhteh" localSheetId="1">[1]Plan1!#REF!</definedName>
    <definedName name="rhrhtrhteh">[1]Plan1!#REF!</definedName>
    <definedName name="Roçadeira_Costal" localSheetId="9">#REF!</definedName>
    <definedName name="Roçadeira_Costal" localSheetId="22">#REF!</definedName>
    <definedName name="Roçadeira_Costal" localSheetId="23">#REF!</definedName>
    <definedName name="Roçadeira_Costal" localSheetId="3">#REF!</definedName>
    <definedName name="Roçadeira_Costal" localSheetId="5">#REF!</definedName>
    <definedName name="Roçadeira_Costal" localSheetId="17">#REF!</definedName>
    <definedName name="Roçadeira_Costal" localSheetId="1">#REF!</definedName>
    <definedName name="Roçadeira_Costal" localSheetId="15">#REF!</definedName>
    <definedName name="Roçadeira_Costal" localSheetId="7">#REF!</definedName>
    <definedName name="Roçadeira_Costal" localSheetId="14">#REF!</definedName>
    <definedName name="Roçadeira_Costal" localSheetId="4">#REF!</definedName>
    <definedName name="Roçadeira_Costal" localSheetId="8">#REF!</definedName>
    <definedName name="Roçadeira_Costal">#REF!</definedName>
    <definedName name="RTI" localSheetId="9">#REF!</definedName>
    <definedName name="RTI" localSheetId="22">#REF!</definedName>
    <definedName name="RTI" localSheetId="23">#REF!</definedName>
    <definedName name="RTI" localSheetId="3">#REF!</definedName>
    <definedName name="RTI" localSheetId="17">#REF!</definedName>
    <definedName name="RTI" localSheetId="1">#REF!</definedName>
    <definedName name="RTI" localSheetId="15">#REF!</definedName>
    <definedName name="RTI" localSheetId="7">#REF!</definedName>
    <definedName name="RTI" localSheetId="14">#REF!</definedName>
    <definedName name="RTI" localSheetId="4">#REF!</definedName>
    <definedName name="RTI" localSheetId="8">#REF!</definedName>
    <definedName name="RTI">#REF!</definedName>
    <definedName name="rwe4frwtr" localSheetId="9">[1]Plan1!#REF!</definedName>
    <definedName name="rwe4frwtr" localSheetId="22">[1]Plan1!#REF!</definedName>
    <definedName name="rwe4frwtr" localSheetId="23">[1]Plan1!#REF!</definedName>
    <definedName name="rwe4frwtr" localSheetId="3">[1]Plan1!#REF!</definedName>
    <definedName name="rwe4frwtr" localSheetId="17">[1]Plan1!#REF!</definedName>
    <definedName name="rwe4frwtr" localSheetId="1">[1]Plan1!#REF!</definedName>
    <definedName name="rwe4frwtr" localSheetId="15">[1]Plan1!#REF!</definedName>
    <definedName name="rwe4frwtr" localSheetId="7">[1]Plan1!#REF!</definedName>
    <definedName name="rwe4frwtr" localSheetId="14">[1]Plan1!#REF!</definedName>
    <definedName name="rwe4frwtr" localSheetId="4">[1]Plan1!#REF!</definedName>
    <definedName name="rwe4frwtr" localSheetId="8">[1]Plan1!#REF!</definedName>
    <definedName name="rwe4frwtr">[1]Plan1!#REF!</definedName>
    <definedName name="RWGWRG" localSheetId="22">[1]Plan1!#REF!</definedName>
    <definedName name="RWGWRG" localSheetId="3">[1]Plan1!#REF!</definedName>
    <definedName name="RWGWRG" localSheetId="17">[1]Plan1!#REF!</definedName>
    <definedName name="RWGWRG" localSheetId="1">[1]Plan1!#REF!</definedName>
    <definedName name="RWGWRG">[1]Plan1!#REF!</definedName>
    <definedName name="S" localSheetId="9">#REF!</definedName>
    <definedName name="S" localSheetId="22">#REF!</definedName>
    <definedName name="S" localSheetId="23">#REF!</definedName>
    <definedName name="S" localSheetId="3">#REF!</definedName>
    <definedName name="S" localSheetId="17">#REF!</definedName>
    <definedName name="S" localSheetId="1">#REF!</definedName>
    <definedName name="S" localSheetId="15">#REF!</definedName>
    <definedName name="S" localSheetId="7">#REF!</definedName>
    <definedName name="S" localSheetId="14">#REF!</definedName>
    <definedName name="S" localSheetId="4">#REF!</definedName>
    <definedName name="S" localSheetId="8">#REF!</definedName>
    <definedName name="S">#REF!</definedName>
    <definedName name="SADAS" localSheetId="9">#REF!</definedName>
    <definedName name="SADAS" localSheetId="22">#REF!</definedName>
    <definedName name="SADAS" localSheetId="23">#REF!</definedName>
    <definedName name="SADAS" localSheetId="3">#REF!</definedName>
    <definedName name="SADAS" localSheetId="17">#REF!</definedName>
    <definedName name="SADAS" localSheetId="1">#REF!</definedName>
    <definedName name="SADAS" localSheetId="15">#REF!</definedName>
    <definedName name="SADAS" localSheetId="7">#REF!</definedName>
    <definedName name="SADAS" localSheetId="14">#REF!</definedName>
    <definedName name="SADAS" localSheetId="4">#REF!</definedName>
    <definedName name="SADAS" localSheetId="8">#REF!</definedName>
    <definedName name="SADAS">#REF!</definedName>
    <definedName name="SAIBRO" localSheetId="9">#REF!</definedName>
    <definedName name="SAIBRO" localSheetId="22">#REF!</definedName>
    <definedName name="SAIBRO" localSheetId="23">#REF!</definedName>
    <definedName name="SAIBRO" localSheetId="3">#REF!</definedName>
    <definedName name="SAIBRO" localSheetId="5">#REF!</definedName>
    <definedName name="SAIBRO" localSheetId="17">#REF!</definedName>
    <definedName name="SAIBRO" localSheetId="1">#REF!</definedName>
    <definedName name="SAIBRO" localSheetId="15">#REF!</definedName>
    <definedName name="SAIBRO" localSheetId="7">#REF!</definedName>
    <definedName name="SAIBRO" localSheetId="14">#REF!</definedName>
    <definedName name="SAIBRO" localSheetId="4">#REF!</definedName>
    <definedName name="SAIBRO" localSheetId="8">#REF!</definedName>
    <definedName name="SAIBRO">#REF!</definedName>
    <definedName name="sdfasd" localSheetId="9">#REF!</definedName>
    <definedName name="sdfasd" localSheetId="22">#REF!</definedName>
    <definedName name="sdfasd" localSheetId="23">#REF!</definedName>
    <definedName name="sdfasd" localSheetId="3">#REF!</definedName>
    <definedName name="sdfasd" localSheetId="17">#REF!</definedName>
    <definedName name="sdfasd" localSheetId="1">#REF!</definedName>
    <definedName name="sdfasd" localSheetId="15">#REF!</definedName>
    <definedName name="sdfasd" localSheetId="7">#REF!</definedName>
    <definedName name="sdfasd" localSheetId="14">#REF!</definedName>
    <definedName name="sdfasd" localSheetId="4">#REF!</definedName>
    <definedName name="sdfasd" localSheetId="8">#REF!</definedName>
    <definedName name="sdfasd">#REF!</definedName>
    <definedName name="sdfsfgs" localSheetId="22">[1]Plan1!#REF!</definedName>
    <definedName name="sdfsfgs" localSheetId="3">[1]Plan1!#REF!</definedName>
    <definedName name="sdfsfgs" localSheetId="1">[1]Plan1!#REF!</definedName>
    <definedName name="sdfsfgs">[1]Plan1!#REF!</definedName>
    <definedName name="SE" localSheetId="9">#REF!</definedName>
    <definedName name="SE" localSheetId="22">#REF!</definedName>
    <definedName name="SE" localSheetId="23">#REF!</definedName>
    <definedName name="SE" localSheetId="3">#REF!</definedName>
    <definedName name="SE" localSheetId="17">#REF!</definedName>
    <definedName name="SE" localSheetId="1">#REF!</definedName>
    <definedName name="SE" localSheetId="15">#REF!</definedName>
    <definedName name="SE" localSheetId="7">#REF!</definedName>
    <definedName name="SE" localSheetId="14">#REF!</definedName>
    <definedName name="SE" localSheetId="4">#REF!</definedName>
    <definedName name="SE" localSheetId="8">#REF!</definedName>
    <definedName name="SE">#REF!</definedName>
    <definedName name="SERV" localSheetId="9">#REF!</definedName>
    <definedName name="SERV" localSheetId="22">#REF!</definedName>
    <definedName name="SERV" localSheetId="23">#REF!</definedName>
    <definedName name="SERV" localSheetId="3">#REF!</definedName>
    <definedName name="SERV" localSheetId="17">#REF!</definedName>
    <definedName name="SERV" localSheetId="1">#REF!</definedName>
    <definedName name="SERV" localSheetId="15">#REF!</definedName>
    <definedName name="SERV" localSheetId="7">#REF!</definedName>
    <definedName name="SERV" localSheetId="14">#REF!</definedName>
    <definedName name="SERV" localSheetId="4">#REF!</definedName>
    <definedName name="SERV" localSheetId="8">#REF!</definedName>
    <definedName name="SERV">#REF!</definedName>
    <definedName name="Servente" localSheetId="9">#REF!</definedName>
    <definedName name="Servente" localSheetId="22">#REF!</definedName>
    <definedName name="Servente" localSheetId="23">#REF!</definedName>
    <definedName name="Servente" localSheetId="3">#REF!</definedName>
    <definedName name="Servente" localSheetId="5">#REF!</definedName>
    <definedName name="Servente" localSheetId="17">#REF!</definedName>
    <definedName name="Servente" localSheetId="1">#REF!</definedName>
    <definedName name="Servente" localSheetId="15">#REF!</definedName>
    <definedName name="Servente" localSheetId="7">#REF!</definedName>
    <definedName name="Servente" localSheetId="14">#REF!</definedName>
    <definedName name="Servente" localSheetId="4">#REF!</definedName>
    <definedName name="Servente" localSheetId="8">#REF!</definedName>
    <definedName name="Servente">#REF!</definedName>
    <definedName name="Serviços" localSheetId="23">[11]Solum!$A$3:$AD$2430</definedName>
    <definedName name="Serviços" localSheetId="5">[11]Solum!$A$3:$AD$2430</definedName>
    <definedName name="Serviços" localSheetId="17">[11]Solum!$A$3:$AD$2430</definedName>
    <definedName name="Serviços" localSheetId="6">[11]Solum!$A$3:$AD$2430</definedName>
    <definedName name="Serviços" localSheetId="15">[11]Solum!$A$3:$AD$2430</definedName>
    <definedName name="Serviços" localSheetId="7">[11]Solum!$A$3:$AD$2430</definedName>
    <definedName name="Serviços" localSheetId="14">[11]Solum!$A$3:$AD$2430</definedName>
    <definedName name="Serviços" localSheetId="4">[11]Solum!$A$3:$AD$2430</definedName>
    <definedName name="Serviços" localSheetId="8">[11]Solum!$A$3:$AD$2430</definedName>
    <definedName name="Serviços">[12]Solum!$A$3:$AD$2430</definedName>
    <definedName name="Serviços_1" localSheetId="23">#REF!</definedName>
    <definedName name="Serviços_1" localSheetId="5">#REF!</definedName>
    <definedName name="Serviços_1" localSheetId="17">#REF!</definedName>
    <definedName name="Serviços_1" localSheetId="6">#REF!</definedName>
    <definedName name="Serviços_1" localSheetId="15">#REF!</definedName>
    <definedName name="Serviços_1" localSheetId="7">#REF!</definedName>
    <definedName name="Serviços_1" localSheetId="14">#REF!</definedName>
    <definedName name="Serviços_1" localSheetId="4">#REF!</definedName>
    <definedName name="Serviços_1" localSheetId="8">#REF!</definedName>
    <definedName name="Serviços_1">[13]Serviços!$A$3:$AE$2694</definedName>
    <definedName name="Serviços_10" localSheetId="23">#REF!</definedName>
    <definedName name="Serviços_10" localSheetId="5">#REF!</definedName>
    <definedName name="Serviços_10" localSheetId="17">#REF!</definedName>
    <definedName name="Serviços_10" localSheetId="6">#REF!</definedName>
    <definedName name="Serviços_10" localSheetId="15">#REF!</definedName>
    <definedName name="Serviços_10" localSheetId="7">#REF!</definedName>
    <definedName name="Serviços_10" localSheetId="14">#REF!</definedName>
    <definedName name="Serviços_10" localSheetId="4">#REF!</definedName>
    <definedName name="Serviços_10" localSheetId="8">#REF!</definedName>
    <definedName name="Serviços_10">[13]Serviços!$A$3:$AE$2694</definedName>
    <definedName name="Serviços_11" localSheetId="23">#REF!</definedName>
    <definedName name="Serviços_11" localSheetId="5">#REF!</definedName>
    <definedName name="Serviços_11" localSheetId="17">#REF!</definedName>
    <definedName name="Serviços_11" localSheetId="6">#REF!</definedName>
    <definedName name="Serviços_11" localSheetId="15">#REF!</definedName>
    <definedName name="Serviços_11" localSheetId="7">#REF!</definedName>
    <definedName name="Serviços_11" localSheetId="14">#REF!</definedName>
    <definedName name="Serviços_11" localSheetId="4">#REF!</definedName>
    <definedName name="Serviços_11" localSheetId="8">#REF!</definedName>
    <definedName name="Serviços_11">[13]Serviços!$A$3:$AE$2694</definedName>
    <definedName name="Serviços_12" localSheetId="23">#REF!</definedName>
    <definedName name="Serviços_12" localSheetId="5">#REF!</definedName>
    <definedName name="Serviços_12" localSheetId="17">#REF!</definedName>
    <definedName name="Serviços_12" localSheetId="6">#REF!</definedName>
    <definedName name="Serviços_12" localSheetId="15">#REF!</definedName>
    <definedName name="Serviços_12" localSheetId="7">#REF!</definedName>
    <definedName name="Serviços_12" localSheetId="14">#REF!</definedName>
    <definedName name="Serviços_12" localSheetId="4">#REF!</definedName>
    <definedName name="Serviços_12" localSheetId="8">#REF!</definedName>
    <definedName name="Serviços_12">[13]Serviços!$A$3:$AE$2694</definedName>
    <definedName name="Serviços_2" localSheetId="23">#REF!</definedName>
    <definedName name="Serviços_2" localSheetId="5">#REF!</definedName>
    <definedName name="Serviços_2" localSheetId="17">#REF!</definedName>
    <definedName name="Serviços_2" localSheetId="6">#REF!</definedName>
    <definedName name="Serviços_2" localSheetId="15">#REF!</definedName>
    <definedName name="Serviços_2" localSheetId="7">#REF!</definedName>
    <definedName name="Serviços_2" localSheetId="14">#REF!</definedName>
    <definedName name="Serviços_2" localSheetId="4">#REF!</definedName>
    <definedName name="Serviços_2" localSheetId="8">#REF!</definedName>
    <definedName name="Serviços_2">[13]Serviços!$A$3:$AE$2694</definedName>
    <definedName name="Serviços_3" localSheetId="23">#REF!</definedName>
    <definedName name="Serviços_3" localSheetId="5">#REF!</definedName>
    <definedName name="Serviços_3" localSheetId="17">#REF!</definedName>
    <definedName name="Serviços_3" localSheetId="6">#REF!</definedName>
    <definedName name="Serviços_3" localSheetId="15">#REF!</definedName>
    <definedName name="Serviços_3" localSheetId="7">#REF!</definedName>
    <definedName name="Serviços_3" localSheetId="14">#REF!</definedName>
    <definedName name="Serviços_3" localSheetId="4">#REF!</definedName>
    <definedName name="Serviços_3" localSheetId="8">#REF!</definedName>
    <definedName name="Serviços_3">[13]Serviços!$A$3:$AE$2694</definedName>
    <definedName name="Serviços_4" localSheetId="23">#REF!</definedName>
    <definedName name="Serviços_4" localSheetId="5">#REF!</definedName>
    <definedName name="Serviços_4" localSheetId="17">#REF!</definedName>
    <definedName name="Serviços_4" localSheetId="6">#REF!</definedName>
    <definedName name="Serviços_4" localSheetId="15">#REF!</definedName>
    <definedName name="Serviços_4" localSheetId="7">#REF!</definedName>
    <definedName name="Serviços_4" localSheetId="14">#REF!</definedName>
    <definedName name="Serviços_4" localSheetId="4">#REF!</definedName>
    <definedName name="Serviços_4" localSheetId="8">#REF!</definedName>
    <definedName name="Serviços_4">[13]Serviços!$A$3:$AE$2694</definedName>
    <definedName name="Serviços_5" localSheetId="23">#REF!</definedName>
    <definedName name="Serviços_5" localSheetId="5">#REF!</definedName>
    <definedName name="Serviços_5" localSheetId="17">#REF!</definedName>
    <definedName name="Serviços_5" localSheetId="6">#REF!</definedName>
    <definedName name="Serviços_5" localSheetId="15">#REF!</definedName>
    <definedName name="Serviços_5" localSheetId="7">#REF!</definedName>
    <definedName name="Serviços_5" localSheetId="14">#REF!</definedName>
    <definedName name="Serviços_5" localSheetId="4">#REF!</definedName>
    <definedName name="Serviços_5" localSheetId="8">#REF!</definedName>
    <definedName name="Serviços_5">[13]Serviços!$A$3:$AE$2694</definedName>
    <definedName name="Serviços_6" localSheetId="23">#REF!</definedName>
    <definedName name="Serviços_6" localSheetId="5">#REF!</definedName>
    <definedName name="Serviços_6" localSheetId="17">#REF!</definedName>
    <definedName name="Serviços_6" localSheetId="6">#REF!</definedName>
    <definedName name="Serviços_6" localSheetId="15">#REF!</definedName>
    <definedName name="Serviços_6" localSheetId="7">#REF!</definedName>
    <definedName name="Serviços_6" localSheetId="14">#REF!</definedName>
    <definedName name="Serviços_6" localSheetId="4">#REF!</definedName>
    <definedName name="Serviços_6" localSheetId="8">#REF!</definedName>
    <definedName name="Serviços_6">[13]Serviços!$A$3:$AE$2694</definedName>
    <definedName name="Serviços_7" localSheetId="23">#REF!</definedName>
    <definedName name="Serviços_7" localSheetId="5">#REF!</definedName>
    <definedName name="Serviços_7" localSheetId="17">#REF!</definedName>
    <definedName name="Serviços_7" localSheetId="6">#REF!</definedName>
    <definedName name="Serviços_7" localSheetId="15">#REF!</definedName>
    <definedName name="Serviços_7" localSheetId="7">#REF!</definedName>
    <definedName name="Serviços_7" localSheetId="14">#REF!</definedName>
    <definedName name="Serviços_7" localSheetId="4">#REF!</definedName>
    <definedName name="Serviços_7" localSheetId="8">#REF!</definedName>
    <definedName name="Serviços_7">[13]Serviços!$A$3:$AE$2694</definedName>
    <definedName name="Serviços_8" localSheetId="23">#REF!</definedName>
    <definedName name="Serviços_8" localSheetId="5">#REF!</definedName>
    <definedName name="Serviços_8" localSheetId="17">#REF!</definedName>
    <definedName name="Serviços_8" localSheetId="6">#REF!</definedName>
    <definedName name="Serviços_8" localSheetId="15">#REF!</definedName>
    <definedName name="Serviços_8" localSheetId="7">#REF!</definedName>
    <definedName name="Serviços_8" localSheetId="14">#REF!</definedName>
    <definedName name="Serviços_8" localSheetId="4">#REF!</definedName>
    <definedName name="Serviços_8" localSheetId="8">#REF!</definedName>
    <definedName name="Serviços_8">[13]Serviços!$A$3:$AE$2694</definedName>
    <definedName name="Serviços_9" localSheetId="23">#REF!</definedName>
    <definedName name="Serviços_9" localSheetId="5">#REF!</definedName>
    <definedName name="Serviços_9" localSheetId="17">#REF!</definedName>
    <definedName name="Serviços_9" localSheetId="6">#REF!</definedName>
    <definedName name="Serviços_9" localSheetId="15">#REF!</definedName>
    <definedName name="Serviços_9" localSheetId="7">#REF!</definedName>
    <definedName name="Serviços_9" localSheetId="14">#REF!</definedName>
    <definedName name="Serviços_9" localSheetId="4">#REF!</definedName>
    <definedName name="Serviços_9" localSheetId="8">#REF!</definedName>
    <definedName name="Serviços_9">[13]Serviços!$A$3:$AE$2694</definedName>
    <definedName name="SERVIÇOS_COMPLEMENTARES" localSheetId="9">#REF!</definedName>
    <definedName name="SERVIÇOS_COMPLEMENTARES" localSheetId="22">#REF!</definedName>
    <definedName name="SERVIÇOS_COMPLEMENTARES" localSheetId="23">#REF!</definedName>
    <definedName name="SERVIÇOS_COMPLEMENTARES" localSheetId="3">#REF!</definedName>
    <definedName name="SERVIÇOS_COMPLEMENTARES" localSheetId="5">#REF!</definedName>
    <definedName name="SERVIÇOS_COMPLEMENTARES" localSheetId="17">#REF!</definedName>
    <definedName name="SERVIÇOS_COMPLEMENTARES" localSheetId="1">#REF!</definedName>
    <definedName name="SERVIÇOS_COMPLEMENTARES" localSheetId="15">#REF!</definedName>
    <definedName name="SERVIÇOS_COMPLEMENTARES" localSheetId="7">#REF!</definedName>
    <definedName name="SERVIÇOS_COMPLEMENTARES" localSheetId="14">#REF!</definedName>
    <definedName name="SERVIÇOS_COMPLEMENTARES" localSheetId="4">#REF!</definedName>
    <definedName name="SERVIÇOS_COMPLEMENTARES" localSheetId="8">#REF!</definedName>
    <definedName name="SERVIÇOS_COMPLEMENTARES">#REF!</definedName>
    <definedName name="SERVIÇOS_PRELIMINARES" localSheetId="9">#REF!</definedName>
    <definedName name="SERVIÇOS_PRELIMINARES" localSheetId="22">#REF!</definedName>
    <definedName name="SERVIÇOS_PRELIMINARES" localSheetId="23">#REF!</definedName>
    <definedName name="SERVIÇOS_PRELIMINARES" localSheetId="3">#REF!</definedName>
    <definedName name="SERVIÇOS_PRELIMINARES" localSheetId="5">#REF!</definedName>
    <definedName name="SERVIÇOS_PRELIMINARES" localSheetId="17">#REF!</definedName>
    <definedName name="SERVIÇOS_PRELIMINARES" localSheetId="1">#REF!</definedName>
    <definedName name="SERVIÇOS_PRELIMINARES" localSheetId="15">#REF!</definedName>
    <definedName name="SERVIÇOS_PRELIMINARES" localSheetId="7">#REF!</definedName>
    <definedName name="SERVIÇOS_PRELIMINARES" localSheetId="14">#REF!</definedName>
    <definedName name="SERVIÇOS_PRELIMINARES" localSheetId="4">#REF!</definedName>
    <definedName name="SERVIÇOS_PRELIMINARES" localSheetId="8">#REF!</definedName>
    <definedName name="SERVIÇOS_PRELIMINARES">#REF!</definedName>
    <definedName name="SHO" localSheetId="9">#REF!</definedName>
    <definedName name="SHO" localSheetId="22">#REF!</definedName>
    <definedName name="SHO" localSheetId="23">#REF!</definedName>
    <definedName name="SHO" localSheetId="3">#REF!</definedName>
    <definedName name="SHO" localSheetId="17">#REF!</definedName>
    <definedName name="SHO" localSheetId="1">#REF!</definedName>
    <definedName name="SHO" localSheetId="15">#REF!</definedName>
    <definedName name="SHO" localSheetId="7">#REF!</definedName>
    <definedName name="SHO" localSheetId="14">#REF!</definedName>
    <definedName name="SHO" localSheetId="4">#REF!</definedName>
    <definedName name="SHO" localSheetId="8">#REF!</definedName>
    <definedName name="SHO">#REF!</definedName>
    <definedName name="t3t34t" localSheetId="22">#REF!</definedName>
    <definedName name="t3t34t" localSheetId="3">#REF!</definedName>
    <definedName name="t3t34t" localSheetId="17">#REF!</definedName>
    <definedName name="t3t34t" localSheetId="1">#REF!</definedName>
    <definedName name="t3t34t">#REF!</definedName>
    <definedName name="TABEMOP">[14]TABEMOP!$A$4:$C$8320</definedName>
    <definedName name="TERRAPLENAGEM" localSheetId="9">#REF!</definedName>
    <definedName name="TERRAPLENAGEM" localSheetId="22">#REF!</definedName>
    <definedName name="TERRAPLENAGEM" localSheetId="23">#REF!</definedName>
    <definedName name="TERRAPLENAGEM" localSheetId="3">#REF!</definedName>
    <definedName name="TERRAPLENAGEM" localSheetId="5">#REF!</definedName>
    <definedName name="TERRAPLENAGEM" localSheetId="17">#REF!</definedName>
    <definedName name="TERRAPLENAGEM" localSheetId="1">#REF!</definedName>
    <definedName name="TERRAPLENAGEM" localSheetId="15">#REF!</definedName>
    <definedName name="TERRAPLENAGEM" localSheetId="7">#REF!</definedName>
    <definedName name="TERRAPLENAGEM" localSheetId="14">#REF!</definedName>
    <definedName name="TERRAPLENAGEM" localSheetId="4">#REF!</definedName>
    <definedName name="TERRAPLENAGEM" localSheetId="8">#REF!</definedName>
    <definedName name="TERRAPLENAGEM">#REF!</definedName>
    <definedName name="TG" localSheetId="9">#REF!</definedName>
    <definedName name="TG" localSheetId="22">#REF!</definedName>
    <definedName name="TG" localSheetId="23">#REF!</definedName>
    <definedName name="TG" localSheetId="3">#REF!</definedName>
    <definedName name="TG" localSheetId="17">#REF!</definedName>
    <definedName name="TG" localSheetId="1">#REF!</definedName>
    <definedName name="TG" localSheetId="15">#REF!</definedName>
    <definedName name="TG" localSheetId="7">#REF!</definedName>
    <definedName name="TG" localSheetId="14">#REF!</definedName>
    <definedName name="TG" localSheetId="4">#REF!</definedName>
    <definedName name="TG" localSheetId="8">#REF!</definedName>
    <definedName name="TG">#REF!</definedName>
    <definedName name="tgr" localSheetId="9">#REF!</definedName>
    <definedName name="tgr" localSheetId="22">#REF!</definedName>
    <definedName name="tgr" localSheetId="23">#REF!</definedName>
    <definedName name="tgr" localSheetId="3">#REF!</definedName>
    <definedName name="tgr" localSheetId="17">#REF!</definedName>
    <definedName name="tgr" localSheetId="1">#REF!</definedName>
    <definedName name="tgr" localSheetId="15">#REF!</definedName>
    <definedName name="tgr" localSheetId="7">#REF!</definedName>
    <definedName name="tgr" localSheetId="14">#REF!</definedName>
    <definedName name="tgr" localSheetId="4">#REF!</definedName>
    <definedName name="tgr" localSheetId="8">#REF!</definedName>
    <definedName name="tgr">#REF!</definedName>
    <definedName name="TITULOS" localSheetId="9">#REF!</definedName>
    <definedName name="TITULOS" localSheetId="22">#REF!</definedName>
    <definedName name="TITULOS" localSheetId="23">#REF!</definedName>
    <definedName name="TITULOS" localSheetId="3">#REF!</definedName>
    <definedName name="TITULOS" localSheetId="5">#REF!</definedName>
    <definedName name="TITULOS" localSheetId="17">#REF!</definedName>
    <definedName name="TITULOS" localSheetId="1">#REF!</definedName>
    <definedName name="TITULOS" localSheetId="15">#REF!</definedName>
    <definedName name="TITULOS" localSheetId="7">#REF!</definedName>
    <definedName name="TITULOS" localSheetId="14">#REF!</definedName>
    <definedName name="TITULOS" localSheetId="4">#REF!</definedName>
    <definedName name="TITULOS" localSheetId="8">#REF!</definedName>
    <definedName name="TITULOS">#REF!</definedName>
    <definedName name="_xlnm.Print_Titles" localSheetId="18">'1.0 - Mão de Obra Direta (MO)'!#REF!</definedName>
    <definedName name="_xlnm.Print_Titles" localSheetId="19">'2.0 - Custos Dependentes (MO)'!#REF!</definedName>
    <definedName name="_xlnm.Print_Titles" localSheetId="20">'3.0 - Custos Dependentes (Km)'!#REF!</definedName>
    <definedName name="_xlnm.Print_Titles" localSheetId="21">'4.0 - Custos Fixos'!#REF!</definedName>
    <definedName name="_xlnm.Print_Titles" localSheetId="22">'5.0 - Custos Destinação'!#REF!</definedName>
    <definedName name="_xlnm.Print_Titles" localSheetId="16">'Dados Gerais RSS'!$1:$1</definedName>
    <definedName name="TOTAL_GERAL_DA_OBRA" localSheetId="9">#REF!</definedName>
    <definedName name="TOTAL_GERAL_DA_OBRA" localSheetId="11">#REF!</definedName>
    <definedName name="TOTAL_GERAL_DA_OBRA" localSheetId="12">#REF!</definedName>
    <definedName name="TOTAL_GERAL_DA_OBRA" localSheetId="13">#REF!</definedName>
    <definedName name="TOTAL_GERAL_DA_OBRA" localSheetId="23">#REF!</definedName>
    <definedName name="TOTAL_GERAL_DA_OBRA" localSheetId="5">#REF!</definedName>
    <definedName name="TOTAL_GERAL_DA_OBRA" localSheetId="17">#REF!</definedName>
    <definedName name="TOTAL_GERAL_DA_OBRA" localSheetId="6">#REF!</definedName>
    <definedName name="TOTAL_GERAL_DA_OBRA" localSheetId="10">#REF!</definedName>
    <definedName name="TOTAL_GERAL_DA_OBRA" localSheetId="15">#REF!</definedName>
    <definedName name="TOTAL_GERAL_DA_OBRA" localSheetId="7">#REF!</definedName>
    <definedName name="TOTAL_GERAL_DA_OBRA" localSheetId="14">#REF!</definedName>
    <definedName name="TOTAL_GERAL_DA_OBRA" localSheetId="4">#REF!</definedName>
    <definedName name="TOTAL_GERAL_DA_OBRA" localSheetId="8">#REF!</definedName>
    <definedName name="TOTAL_GERAL_DA_OBRA">'[3]Tab. Procv 1'!$D$495</definedName>
    <definedName name="TOTAL_GERAL_DO_SUBTÍTULO_A" localSheetId="9">#REF!</definedName>
    <definedName name="TOTAL_GERAL_DO_SUBTÍTULO_A" localSheetId="11">#REF!</definedName>
    <definedName name="TOTAL_GERAL_DO_SUBTÍTULO_A" localSheetId="12">#REF!</definedName>
    <definedName name="TOTAL_GERAL_DO_SUBTÍTULO_A" localSheetId="13">#REF!</definedName>
    <definedName name="TOTAL_GERAL_DO_SUBTÍTULO_A" localSheetId="22">'[3]Tab. Procv 1'!#REF!</definedName>
    <definedName name="TOTAL_GERAL_DO_SUBTÍTULO_A" localSheetId="23">#REF!</definedName>
    <definedName name="TOTAL_GERAL_DO_SUBTÍTULO_A" localSheetId="3">'[3]Tab. Procv 1'!#REF!</definedName>
    <definedName name="TOTAL_GERAL_DO_SUBTÍTULO_A" localSheetId="5">#REF!</definedName>
    <definedName name="TOTAL_GERAL_DO_SUBTÍTULO_A" localSheetId="17">#REF!</definedName>
    <definedName name="TOTAL_GERAL_DO_SUBTÍTULO_A" localSheetId="6">#REF!</definedName>
    <definedName name="TOTAL_GERAL_DO_SUBTÍTULO_A" localSheetId="10">#REF!</definedName>
    <definedName name="TOTAL_GERAL_DO_SUBTÍTULO_A" localSheetId="1">'[3]Tab. Procv 1'!#REF!</definedName>
    <definedName name="TOTAL_GERAL_DO_SUBTÍTULO_A" localSheetId="15">#REF!</definedName>
    <definedName name="TOTAL_GERAL_DO_SUBTÍTULO_A" localSheetId="7">#REF!</definedName>
    <definedName name="TOTAL_GERAL_DO_SUBTÍTULO_A" localSheetId="14">#REF!</definedName>
    <definedName name="TOTAL_GERAL_DO_SUBTÍTULO_A" localSheetId="4">#REF!</definedName>
    <definedName name="TOTAL_GERAL_DO_SUBTÍTULO_A" localSheetId="8">#REF!</definedName>
    <definedName name="TOTAL_GERAL_DO_SUBTÍTULO_A">'[3]Tab. Procv 1'!#REF!</definedName>
    <definedName name="tr" localSheetId="9">#REF!</definedName>
    <definedName name="tr" localSheetId="11">#REF!</definedName>
    <definedName name="tr" localSheetId="12">#REF!</definedName>
    <definedName name="tr" localSheetId="13">#REF!</definedName>
    <definedName name="tr" localSheetId="22">#REF!</definedName>
    <definedName name="tr" localSheetId="23">#REF!</definedName>
    <definedName name="tr" localSheetId="3">#REF!</definedName>
    <definedName name="tr" localSheetId="5">#REF!</definedName>
    <definedName name="tr" localSheetId="17">#REF!</definedName>
    <definedName name="tr" localSheetId="10">#REF!</definedName>
    <definedName name="tr" localSheetId="1">#REF!</definedName>
    <definedName name="tr" localSheetId="15">#REF!</definedName>
    <definedName name="tr" localSheetId="7">#REF!</definedName>
    <definedName name="tr" localSheetId="14">#REF!</definedName>
    <definedName name="tr" localSheetId="4">#REF!</definedName>
    <definedName name="tr" localSheetId="8">#REF!</definedName>
    <definedName name="tr">#REF!</definedName>
    <definedName name="trhwt" localSheetId="9">#REF!</definedName>
    <definedName name="trhwt" localSheetId="22">#REF!</definedName>
    <definedName name="trhwt" localSheetId="23">#REF!</definedName>
    <definedName name="trhwt" localSheetId="3">#REF!</definedName>
    <definedName name="trhwt" localSheetId="17">#REF!</definedName>
    <definedName name="trhwt" localSheetId="1">#REF!</definedName>
    <definedName name="trhwt" localSheetId="15">#REF!</definedName>
    <definedName name="trhwt" localSheetId="7">#REF!</definedName>
    <definedName name="trhwt" localSheetId="14">#REF!</definedName>
    <definedName name="trhwt" localSheetId="4">#REF!</definedName>
    <definedName name="trhwt" localSheetId="8">#REF!</definedName>
    <definedName name="trhwt">#REF!</definedName>
    <definedName name="tribobó" localSheetId="9">#REF!</definedName>
    <definedName name="tribobó" localSheetId="22">#REF!</definedName>
    <definedName name="tribobó" localSheetId="23">#REF!</definedName>
    <definedName name="tribobó" localSheetId="3">#REF!</definedName>
    <definedName name="tribobó" localSheetId="5">#REF!</definedName>
    <definedName name="tribobó" localSheetId="17">#REF!</definedName>
    <definedName name="tribobó" localSheetId="1">#REF!</definedName>
    <definedName name="tribobó" localSheetId="15">#REF!</definedName>
    <definedName name="tribobó" localSheetId="7">#REF!</definedName>
    <definedName name="tribobó" localSheetId="14">#REF!</definedName>
    <definedName name="tribobó" localSheetId="4">#REF!</definedName>
    <definedName name="tribobó" localSheetId="8">#REF!</definedName>
    <definedName name="tribobó">#REF!</definedName>
    <definedName name="trindade" localSheetId="9">#REF!</definedName>
    <definedName name="trindade" localSheetId="22">#REF!</definedName>
    <definedName name="trindade" localSheetId="23">#REF!</definedName>
    <definedName name="trindade" localSheetId="3">#REF!</definedName>
    <definedName name="trindade" localSheetId="5">#REF!</definedName>
    <definedName name="trindade" localSheetId="17">#REF!</definedName>
    <definedName name="trindade" localSheetId="1">#REF!</definedName>
    <definedName name="trindade" localSheetId="15">#REF!</definedName>
    <definedName name="trindade" localSheetId="7">#REF!</definedName>
    <definedName name="trindade" localSheetId="14">#REF!</definedName>
    <definedName name="trindade" localSheetId="4">#REF!</definedName>
    <definedName name="trindade" localSheetId="8">#REF!</definedName>
    <definedName name="trindade">#REF!</definedName>
    <definedName name="TRTR" localSheetId="9">#REF!</definedName>
    <definedName name="TRTR" localSheetId="22">#REF!</definedName>
    <definedName name="TRTR" localSheetId="23">#REF!</definedName>
    <definedName name="TRTR" localSheetId="3">#REF!</definedName>
    <definedName name="TRTR" localSheetId="17">#REF!</definedName>
    <definedName name="TRTR" localSheetId="1">#REF!</definedName>
    <definedName name="TRTR" localSheetId="15">#REF!</definedName>
    <definedName name="TRTR" localSheetId="7">#REF!</definedName>
    <definedName name="TRTR" localSheetId="14">#REF!</definedName>
    <definedName name="TRTR" localSheetId="4">#REF!</definedName>
    <definedName name="TRTR" localSheetId="8">#REF!</definedName>
    <definedName name="TRTR">#REF!</definedName>
    <definedName name="tshrshrh" localSheetId="9">#REF!</definedName>
    <definedName name="tshrshrh" localSheetId="22">#REF!</definedName>
    <definedName name="tshrshrh" localSheetId="23">#REF!</definedName>
    <definedName name="tshrshrh" localSheetId="3">#REF!</definedName>
    <definedName name="tshrshrh" localSheetId="17">#REF!</definedName>
    <definedName name="tshrshrh" localSheetId="1">#REF!</definedName>
    <definedName name="tshrshrh" localSheetId="15">#REF!</definedName>
    <definedName name="tshrshrh" localSheetId="7">#REF!</definedName>
    <definedName name="tshrshrh" localSheetId="14">#REF!</definedName>
    <definedName name="tshrshrh" localSheetId="4">#REF!</definedName>
    <definedName name="tshrshrh" localSheetId="8">#REF!</definedName>
    <definedName name="tshrshrh">#REF!</definedName>
    <definedName name="twet" localSheetId="22">'[2]Memo RERA'!#REF!</definedName>
    <definedName name="twet" localSheetId="23">'[2]Memo RERA'!#REF!</definedName>
    <definedName name="twet" localSheetId="3">'[2]Memo RERA'!#REF!</definedName>
    <definedName name="twet" localSheetId="17">'[2]Memo RERA'!#REF!</definedName>
    <definedName name="twet" localSheetId="1">'[2]Memo RERA'!#REF!</definedName>
    <definedName name="twet" localSheetId="15">'[2]Memo RERA'!#REF!</definedName>
    <definedName name="twet" localSheetId="7">'[2]Memo RERA'!#REF!</definedName>
    <definedName name="twet" localSheetId="14">'[2]Memo RERA'!#REF!</definedName>
    <definedName name="twet" localSheetId="4">'[2]Memo RERA'!#REF!</definedName>
    <definedName name="twet" localSheetId="8">'[2]Memo RERA'!#REF!</definedName>
    <definedName name="twet">'[2]Memo RERA'!#REF!</definedName>
    <definedName name="ty5yryh" localSheetId="22">[1]Plan1!#REF!</definedName>
    <definedName name="ty5yryh" localSheetId="23">[1]Plan1!#REF!</definedName>
    <definedName name="ty5yryh" localSheetId="3">[1]Plan1!#REF!</definedName>
    <definedName name="ty5yryh" localSheetId="17">[1]Plan1!#REF!</definedName>
    <definedName name="ty5yryh" localSheetId="1">[1]Plan1!#REF!</definedName>
    <definedName name="ty5yryh" localSheetId="15">[1]Plan1!#REF!</definedName>
    <definedName name="ty5yryh" localSheetId="14">[1]Plan1!#REF!</definedName>
    <definedName name="ty5yryh" localSheetId="4">[1]Plan1!#REF!</definedName>
    <definedName name="ty5yryh" localSheetId="8">[1]Plan1!#REF!</definedName>
    <definedName name="ty5yryh">[1]Plan1!#REF!</definedName>
    <definedName name="TYE56UE5" localSheetId="22">#REF!</definedName>
    <definedName name="TYE56UE5" localSheetId="3">#REF!</definedName>
    <definedName name="TYE56UE5" localSheetId="17">#REF!</definedName>
    <definedName name="TYE56UE5" localSheetId="1">#REF!</definedName>
    <definedName name="TYE56UE5">#REF!</definedName>
    <definedName name="tyewr" localSheetId="9">#REF!</definedName>
    <definedName name="tyewr" localSheetId="22">#REF!</definedName>
    <definedName name="tyewr" localSheetId="23">#REF!</definedName>
    <definedName name="tyewr" localSheetId="3">#REF!</definedName>
    <definedName name="tyewr" localSheetId="17">#REF!</definedName>
    <definedName name="tyewr" localSheetId="1">#REF!</definedName>
    <definedName name="tyewr" localSheetId="15">#REF!</definedName>
    <definedName name="tyewr" localSheetId="7">#REF!</definedName>
    <definedName name="tyewr" localSheetId="14">#REF!</definedName>
    <definedName name="tyewr" localSheetId="4">#REF!</definedName>
    <definedName name="tyewr" localSheetId="8">#REF!</definedName>
    <definedName name="tyewr">#REF!</definedName>
    <definedName name="tyrthyhyrhyh" localSheetId="22">[1]Plan1!#REF!</definedName>
    <definedName name="tyrthyhyrhyh" localSheetId="23">[1]Plan1!#REF!</definedName>
    <definedName name="tyrthyhyrhyh" localSheetId="3">[1]Plan1!#REF!</definedName>
    <definedName name="tyrthyhyrhyh" localSheetId="17">[1]Plan1!#REF!</definedName>
    <definedName name="tyrthyhyrhyh" localSheetId="1">[1]Plan1!#REF!</definedName>
    <definedName name="tyrthyhyrhyh" localSheetId="14">[1]Plan1!#REF!</definedName>
    <definedName name="tyrthyhyrhyh" localSheetId="4">[1]Plan1!#REF!</definedName>
    <definedName name="tyrthyhyrhyh">[1]Plan1!#REF!</definedName>
    <definedName name="tytyehjet" localSheetId="9">#REF!</definedName>
    <definedName name="tytyehjet" localSheetId="22">#REF!</definedName>
    <definedName name="tytyehjet" localSheetId="23">#REF!</definedName>
    <definedName name="tytyehjet" localSheetId="3">#REF!</definedName>
    <definedName name="tytyehjet" localSheetId="17">#REF!</definedName>
    <definedName name="tytyehjet" localSheetId="1">#REF!</definedName>
    <definedName name="tytyehjet" localSheetId="15">#REF!</definedName>
    <definedName name="tytyehjet" localSheetId="7">#REF!</definedName>
    <definedName name="tytyehjet" localSheetId="14">#REF!</definedName>
    <definedName name="tytyehjet" localSheetId="4">#REF!</definedName>
    <definedName name="tytyehjet" localSheetId="8">#REF!</definedName>
    <definedName name="tytyehjet">#REF!</definedName>
    <definedName name="u74u4u" localSheetId="9">#REF!</definedName>
    <definedName name="u74u4u" localSheetId="22">#REF!</definedName>
    <definedName name="u74u4u" localSheetId="23">#REF!</definedName>
    <definedName name="u74u4u" localSheetId="3">#REF!</definedName>
    <definedName name="u74u4u" localSheetId="17">#REF!</definedName>
    <definedName name="u74u4u" localSheetId="1">#REF!</definedName>
    <definedName name="u74u4u" localSheetId="15">#REF!</definedName>
    <definedName name="u74u4u" localSheetId="7">#REF!</definedName>
    <definedName name="u74u4u" localSheetId="14">#REF!</definedName>
    <definedName name="u74u4u" localSheetId="4">#REF!</definedName>
    <definedName name="u74u4u" localSheetId="8">#REF!</definedName>
    <definedName name="u74u4u">#REF!</definedName>
    <definedName name="ue" localSheetId="22">'[2]Memo RERA'!#REF!</definedName>
    <definedName name="ue" localSheetId="23">'[2]Memo RERA'!#REF!</definedName>
    <definedName name="ue" localSheetId="3">'[2]Memo RERA'!#REF!</definedName>
    <definedName name="ue" localSheetId="17">'[2]Memo RERA'!#REF!</definedName>
    <definedName name="ue" localSheetId="1">'[2]Memo RERA'!#REF!</definedName>
    <definedName name="ue" localSheetId="15">'[2]Memo RERA'!#REF!</definedName>
    <definedName name="ue" localSheetId="7">'[2]Memo RERA'!#REF!</definedName>
    <definedName name="ue" localSheetId="14">'[2]Memo RERA'!#REF!</definedName>
    <definedName name="ue" localSheetId="4">'[2]Memo RERA'!#REF!</definedName>
    <definedName name="ue" localSheetId="8">'[2]Memo RERA'!#REF!</definedName>
    <definedName name="ue">'[2]Memo RERA'!#REF!</definedName>
    <definedName name="usina" localSheetId="9">#REF!</definedName>
    <definedName name="usina" localSheetId="22">#REF!</definedName>
    <definedName name="usina" localSheetId="23">#REF!</definedName>
    <definedName name="usina" localSheetId="3">#REF!</definedName>
    <definedName name="usina" localSheetId="5">#REF!</definedName>
    <definedName name="usina" localSheetId="17">#REF!</definedName>
    <definedName name="usina" localSheetId="1">#REF!</definedName>
    <definedName name="usina" localSheetId="15">#REF!</definedName>
    <definedName name="usina" localSheetId="7">#REF!</definedName>
    <definedName name="usina" localSheetId="14">#REF!</definedName>
    <definedName name="usina" localSheetId="4">#REF!</definedName>
    <definedName name="usina" localSheetId="8">#REF!</definedName>
    <definedName name="usina">#REF!</definedName>
    <definedName name="vfds" localSheetId="9">#REF!</definedName>
    <definedName name="vfds" localSheetId="22">#REF!</definedName>
    <definedName name="vfds" localSheetId="23">#REF!</definedName>
    <definedName name="vfds" localSheetId="3">#REF!</definedName>
    <definedName name="vfds" localSheetId="17">#REF!</definedName>
    <definedName name="vfds" localSheetId="1">#REF!</definedName>
    <definedName name="vfds" localSheetId="15">#REF!</definedName>
    <definedName name="vfds" localSheetId="7">#REF!</definedName>
    <definedName name="vfds" localSheetId="14">#REF!</definedName>
    <definedName name="vfds" localSheetId="4">#REF!</definedName>
    <definedName name="vfds" localSheetId="8">#REF!</definedName>
    <definedName name="vfds">#REF!</definedName>
    <definedName name="vfergqerg" localSheetId="9">#REF!</definedName>
    <definedName name="vfergqerg" localSheetId="22">#REF!</definedName>
    <definedName name="vfergqerg" localSheetId="23">#REF!</definedName>
    <definedName name="vfergqerg" localSheetId="3">#REF!</definedName>
    <definedName name="vfergqerg" localSheetId="17">#REF!</definedName>
    <definedName name="vfergqerg" localSheetId="1">#REF!</definedName>
    <definedName name="vfergqerg" localSheetId="15">#REF!</definedName>
    <definedName name="vfergqerg" localSheetId="7">#REF!</definedName>
    <definedName name="vfergqerg" localSheetId="14">#REF!</definedName>
    <definedName name="vfergqerg" localSheetId="4">#REF!</definedName>
    <definedName name="vfergqerg" localSheetId="8">#REF!</definedName>
    <definedName name="vfergqerg">#REF!</definedName>
    <definedName name="vfzdgg" localSheetId="22">[1]Plan1!#REF!</definedName>
    <definedName name="vfzdgg" localSheetId="3">[1]Plan1!#REF!</definedName>
    <definedName name="vfzdgg" localSheetId="1">[1]Plan1!#REF!</definedName>
    <definedName name="vfzdgg">[1]Plan1!#REF!</definedName>
    <definedName name="VGADFG" localSheetId="9">#REF!</definedName>
    <definedName name="VGADFG" localSheetId="22">#REF!</definedName>
    <definedName name="VGADFG" localSheetId="23">#REF!</definedName>
    <definedName name="VGADFG" localSheetId="3">#REF!</definedName>
    <definedName name="VGADFG" localSheetId="17">#REF!</definedName>
    <definedName name="VGADFG" localSheetId="1">#REF!</definedName>
    <definedName name="VGADFG" localSheetId="15">#REF!</definedName>
    <definedName name="VGADFG" localSheetId="7">#REF!</definedName>
    <definedName name="VGADFG" localSheetId="14">#REF!</definedName>
    <definedName name="VGADFG" localSheetId="4">#REF!</definedName>
    <definedName name="VGADFG" localSheetId="8">#REF!</definedName>
    <definedName name="VGADFG">#REF!</definedName>
    <definedName name="VHJMHFMF" localSheetId="22">[1]Plan1!#REF!</definedName>
    <definedName name="VHJMHFMF" localSheetId="23">[1]Plan1!#REF!</definedName>
    <definedName name="VHJMHFMF" localSheetId="3">[1]Plan1!#REF!</definedName>
    <definedName name="VHJMHFMF" localSheetId="17">[1]Plan1!#REF!</definedName>
    <definedName name="VHJMHFMF" localSheetId="1">[1]Plan1!#REF!</definedName>
    <definedName name="VHJMHFMF" localSheetId="15">[1]Plan1!#REF!</definedName>
    <definedName name="VHJMHFMF" localSheetId="7">[1]Plan1!#REF!</definedName>
    <definedName name="VHJMHFMF" localSheetId="14">[1]Plan1!#REF!</definedName>
    <definedName name="VHJMHFMF" localSheetId="4">[1]Plan1!#REF!</definedName>
    <definedName name="VHJMHFMF" localSheetId="8">[1]Plan1!#REF!</definedName>
    <definedName name="VHJMHFMF">[1]Plan1!#REF!</definedName>
    <definedName name="volumedebrita" localSheetId="9">#REF!</definedName>
    <definedName name="volumedebrita" localSheetId="22">#REF!</definedName>
    <definedName name="volumedebrita" localSheetId="23">#REF!</definedName>
    <definedName name="volumedebrita" localSheetId="3">#REF!</definedName>
    <definedName name="volumedebrita" localSheetId="5">#REF!</definedName>
    <definedName name="volumedebrita" localSheetId="17">#REF!</definedName>
    <definedName name="volumedebrita" localSheetId="1">#REF!</definedName>
    <definedName name="volumedebrita" localSheetId="15">#REF!</definedName>
    <definedName name="volumedebrita" localSheetId="7">#REF!</definedName>
    <definedName name="volumedebrita" localSheetId="14">#REF!</definedName>
    <definedName name="volumedebrita" localSheetId="4">#REF!</definedName>
    <definedName name="volumedebrita" localSheetId="8">#REF!</definedName>
    <definedName name="volumedebrita">#REF!</definedName>
    <definedName name="volumedecorte" localSheetId="9">#REF!</definedName>
    <definedName name="volumedecorte" localSheetId="22">#REF!</definedName>
    <definedName name="volumedecorte" localSheetId="23">#REF!</definedName>
    <definedName name="volumedecorte" localSheetId="3">#REF!</definedName>
    <definedName name="volumedecorte" localSheetId="5">#REF!</definedName>
    <definedName name="volumedecorte" localSheetId="17">#REF!</definedName>
    <definedName name="volumedecorte" localSheetId="1">#REF!</definedName>
    <definedName name="volumedecorte" localSheetId="15">#REF!</definedName>
    <definedName name="volumedecorte" localSheetId="7">#REF!</definedName>
    <definedName name="volumedecorte" localSheetId="14">#REF!</definedName>
    <definedName name="volumedecorte" localSheetId="4">#REF!</definedName>
    <definedName name="volumedecorte" localSheetId="8">#REF!</definedName>
    <definedName name="volumedecorte">#REF!</definedName>
    <definedName name="volumedepv" localSheetId="9">#REF!</definedName>
    <definedName name="volumedepv" localSheetId="22">#REF!</definedName>
    <definedName name="volumedepv" localSheetId="23">#REF!</definedName>
    <definedName name="volumedepv" localSheetId="3">#REF!</definedName>
    <definedName name="volumedepv" localSheetId="5">#REF!</definedName>
    <definedName name="volumedepv" localSheetId="17">#REF!</definedName>
    <definedName name="volumedepv" localSheetId="1">#REF!</definedName>
    <definedName name="volumedepv" localSheetId="15">#REF!</definedName>
    <definedName name="volumedepv" localSheetId="7">#REF!</definedName>
    <definedName name="volumedepv" localSheetId="14">#REF!</definedName>
    <definedName name="volumedepv" localSheetId="4">#REF!</definedName>
    <definedName name="volumedepv" localSheetId="8">#REF!</definedName>
    <definedName name="volumedepv">#REF!</definedName>
    <definedName name="VSFDXGSFDG" localSheetId="9">#REF!</definedName>
    <definedName name="VSFDXGSFDG" localSheetId="22">#REF!</definedName>
    <definedName name="VSFDXGSFDG" localSheetId="23">#REF!</definedName>
    <definedName name="VSFDXGSFDG" localSheetId="3">#REF!</definedName>
    <definedName name="VSFDXGSFDG" localSheetId="17">#REF!</definedName>
    <definedName name="VSFDXGSFDG" localSheetId="1">#REF!</definedName>
    <definedName name="VSFDXGSFDG" localSheetId="15">#REF!</definedName>
    <definedName name="VSFDXGSFDG" localSheetId="7">#REF!</definedName>
    <definedName name="VSFDXGSFDG" localSheetId="14">#REF!</definedName>
    <definedName name="VSFDXGSFDG" localSheetId="4">#REF!</definedName>
    <definedName name="VSFDXGSFDG" localSheetId="8">#REF!</definedName>
    <definedName name="VSFDXGSFDG">#REF!</definedName>
    <definedName name="VZDV" localSheetId="9">#REF!</definedName>
    <definedName name="VZDV" localSheetId="22">#REF!</definedName>
    <definedName name="VZDV" localSheetId="23">#REF!</definedName>
    <definedName name="VZDV" localSheetId="3">#REF!</definedName>
    <definedName name="VZDV" localSheetId="17">#REF!</definedName>
    <definedName name="VZDV" localSheetId="1">#REF!</definedName>
    <definedName name="VZDV" localSheetId="15">#REF!</definedName>
    <definedName name="VZDV" localSheetId="7">#REF!</definedName>
    <definedName name="VZDV" localSheetId="14">#REF!</definedName>
    <definedName name="VZDV" localSheetId="4">#REF!</definedName>
    <definedName name="VZDV" localSheetId="8">#REF!</definedName>
    <definedName name="VZDV">#REF!</definedName>
    <definedName name="VZFB" localSheetId="22">[15]Plan1!#REF!</definedName>
    <definedName name="VZFB" localSheetId="23">[15]Plan1!#REF!</definedName>
    <definedName name="VZFB" localSheetId="3">[15]Plan1!#REF!</definedName>
    <definedName name="VZFB" localSheetId="17">[15]Plan1!#REF!</definedName>
    <definedName name="VZFB" localSheetId="1">[15]Plan1!#REF!</definedName>
    <definedName name="VZFB" localSheetId="15">[15]Plan1!#REF!</definedName>
    <definedName name="VZFB" localSheetId="7">[15]Plan1!#REF!</definedName>
    <definedName name="VZFB" localSheetId="14">[15]Plan1!#REF!</definedName>
    <definedName name="VZFB" localSheetId="4">[15]Plan1!#REF!</definedName>
    <definedName name="VZFB" localSheetId="8">[15]Plan1!#REF!</definedName>
    <definedName name="VZFB">[15]Plan1!#REF!</definedName>
    <definedName name="wef" localSheetId="22">[7]memo!#REF!</definedName>
    <definedName name="wef" localSheetId="23">[7]memo!#REF!</definedName>
    <definedName name="wef" localSheetId="3">[7]memo!#REF!</definedName>
    <definedName name="wef" localSheetId="17">[7]memo!#REF!</definedName>
    <definedName name="wef" localSheetId="1">[7]memo!#REF!</definedName>
    <definedName name="wef" localSheetId="15">[7]memo!#REF!</definedName>
    <definedName name="wef" localSheetId="7">[7]memo!#REF!</definedName>
    <definedName name="wef" localSheetId="14">[7]memo!#REF!</definedName>
    <definedName name="wef" localSheetId="4">[7]memo!#REF!</definedName>
    <definedName name="wef" localSheetId="8">[7]memo!#REF!</definedName>
    <definedName name="wef">[7]memo!#REF!</definedName>
    <definedName name="WETREWQT" localSheetId="9">#REF!</definedName>
    <definedName name="WETREWQT" localSheetId="22">#REF!</definedName>
    <definedName name="WETREWQT" localSheetId="23">#REF!</definedName>
    <definedName name="WETREWQT" localSheetId="3">#REF!</definedName>
    <definedName name="WETREWQT" localSheetId="17">#REF!</definedName>
    <definedName name="WETREWQT" localSheetId="1">#REF!</definedName>
    <definedName name="WETREWQT" localSheetId="15">#REF!</definedName>
    <definedName name="WETREWQT" localSheetId="7">#REF!</definedName>
    <definedName name="WETREWQT" localSheetId="14">#REF!</definedName>
    <definedName name="WETREWQT" localSheetId="4">#REF!</definedName>
    <definedName name="WETREWQT" localSheetId="8">#REF!</definedName>
    <definedName name="WETREWQT">#REF!</definedName>
    <definedName name="wfw" localSheetId="22">[16]Plan1!#REF!</definedName>
    <definedName name="wfw" localSheetId="23">[16]Plan1!#REF!</definedName>
    <definedName name="wfw" localSheetId="3">[16]Plan1!#REF!</definedName>
    <definedName name="wfw" localSheetId="5">[16]Plan1!#REF!</definedName>
    <definedName name="wfw" localSheetId="17">[16]Plan1!#REF!</definedName>
    <definedName name="wfw" localSheetId="1">[16]Plan1!#REF!</definedName>
    <definedName name="wfw" localSheetId="15">[16]Plan1!#REF!</definedName>
    <definedName name="wfw" localSheetId="7">[16]Plan1!#REF!</definedName>
    <definedName name="wfw" localSheetId="14">[16]Plan1!#REF!</definedName>
    <definedName name="wfw" localSheetId="4">[16]Plan1!#REF!</definedName>
    <definedName name="wfw" localSheetId="8">[16]Plan1!#REF!</definedName>
    <definedName name="wfw">[16]Plan1!#REF!</definedName>
    <definedName name="WILLY" localSheetId="9">#REF!</definedName>
    <definedName name="WILLY" localSheetId="22">#REF!</definedName>
    <definedName name="WILLY" localSheetId="23">#REF!</definedName>
    <definedName name="WILLY" localSheetId="3">#REF!</definedName>
    <definedName name="WILLY" localSheetId="5">#REF!</definedName>
    <definedName name="WILLY" localSheetId="17">#REF!</definedName>
    <definedName name="WILLY" localSheetId="1">#REF!</definedName>
    <definedName name="WILLY" localSheetId="15">#REF!</definedName>
    <definedName name="WILLY" localSheetId="7">#REF!</definedName>
    <definedName name="WILLY" localSheetId="14">#REF!</definedName>
    <definedName name="WILLY" localSheetId="4">#REF!</definedName>
    <definedName name="WILLY" localSheetId="8">#REF!</definedName>
    <definedName name="WILLY">#REF!</definedName>
    <definedName name="x" localSheetId="9">#REF!</definedName>
    <definedName name="x" localSheetId="22">#REF!</definedName>
    <definedName name="x" localSheetId="23">#REF!</definedName>
    <definedName name="x" localSheetId="3">#REF!</definedName>
    <definedName name="x" localSheetId="5">#REF!</definedName>
    <definedName name="x" localSheetId="17">#REF!</definedName>
    <definedName name="x" localSheetId="1">#REF!</definedName>
    <definedName name="x" localSheetId="15">#REF!</definedName>
    <definedName name="x" localSheetId="7">#REF!</definedName>
    <definedName name="x" localSheetId="14">#REF!</definedName>
    <definedName name="x" localSheetId="4">#REF!</definedName>
    <definedName name="x" localSheetId="8">#REF!</definedName>
    <definedName name="x">#REF!</definedName>
    <definedName name="xxx" localSheetId="9">#REF!</definedName>
    <definedName name="xxx" localSheetId="22">#REF!</definedName>
    <definedName name="xxx" localSheetId="23">#REF!</definedName>
    <definedName name="xxx" localSheetId="3">#REF!</definedName>
    <definedName name="xxx" localSheetId="5">#REF!</definedName>
    <definedName name="xxx" localSheetId="17">#REF!</definedName>
    <definedName name="xxx" localSheetId="1">#REF!</definedName>
    <definedName name="xxx" localSheetId="15">#REF!</definedName>
    <definedName name="xxx" localSheetId="7">#REF!</definedName>
    <definedName name="xxx" localSheetId="14">#REF!</definedName>
    <definedName name="xxx" localSheetId="4">#REF!</definedName>
    <definedName name="xxx" localSheetId="8">#REF!</definedName>
    <definedName name="xxx">#REF!</definedName>
    <definedName name="XXX010160100" localSheetId="9">#REF!</definedName>
    <definedName name="XXX010160100" localSheetId="22">#REF!</definedName>
    <definedName name="XXX010160100" localSheetId="23">#REF!</definedName>
    <definedName name="XXX010160100" localSheetId="3">#REF!</definedName>
    <definedName name="XXX010160100" localSheetId="5">#REF!</definedName>
    <definedName name="XXX010160100" localSheetId="17">#REF!</definedName>
    <definedName name="XXX010160100" localSheetId="1">#REF!</definedName>
    <definedName name="XXX010160100" localSheetId="15">#REF!</definedName>
    <definedName name="XXX010160100" localSheetId="7">#REF!</definedName>
    <definedName name="XXX010160100" localSheetId="14">#REF!</definedName>
    <definedName name="XXX010160100" localSheetId="4">#REF!</definedName>
    <definedName name="XXX010160100" localSheetId="8">#REF!</definedName>
    <definedName name="XXX010160100">#REF!</definedName>
    <definedName name="y54yqw" localSheetId="9">#REF!</definedName>
    <definedName name="y54yqw" localSheetId="22">#REF!</definedName>
    <definedName name="y54yqw" localSheetId="23">#REF!</definedName>
    <definedName name="y54yqw" localSheetId="3">#REF!</definedName>
    <definedName name="y54yqw" localSheetId="17">#REF!</definedName>
    <definedName name="y54yqw" localSheetId="1">#REF!</definedName>
    <definedName name="y54yqw" localSheetId="15">#REF!</definedName>
    <definedName name="y54yqw" localSheetId="7">#REF!</definedName>
    <definedName name="y54yqw" localSheetId="14">#REF!</definedName>
    <definedName name="y54yqw" localSheetId="4">#REF!</definedName>
    <definedName name="y54yqw" localSheetId="8">#REF!</definedName>
    <definedName name="y54yqw">#REF!</definedName>
    <definedName name="y64yy6y3" localSheetId="9">#REF!</definedName>
    <definedName name="y64yy6y3" localSheetId="22">#REF!</definedName>
    <definedName name="y64yy6y3" localSheetId="23">#REF!</definedName>
    <definedName name="y64yy6y3" localSheetId="3">#REF!</definedName>
    <definedName name="y64yy6y3" localSheetId="17">#REF!</definedName>
    <definedName name="y64yy6y3" localSheetId="1">#REF!</definedName>
    <definedName name="y64yy6y3" localSheetId="15">#REF!</definedName>
    <definedName name="y64yy6y3" localSheetId="7">#REF!</definedName>
    <definedName name="y64yy6y3" localSheetId="14">#REF!</definedName>
    <definedName name="y64yy6y3" localSheetId="4">#REF!</definedName>
    <definedName name="y64yy6y3" localSheetId="8">#REF!</definedName>
    <definedName name="y64yy6y3">#REF!</definedName>
    <definedName name="YH5EY6RSTUHSEJURE" localSheetId="9">#REF!</definedName>
    <definedName name="YH5EY6RSTUHSEJURE" localSheetId="22">#REF!</definedName>
    <definedName name="YH5EY6RSTUHSEJURE" localSheetId="23">#REF!</definedName>
    <definedName name="YH5EY6RSTUHSEJURE" localSheetId="3">#REF!</definedName>
    <definedName name="YH5EY6RSTUHSEJURE" localSheetId="17">#REF!</definedName>
    <definedName name="YH5EY6RSTUHSEJURE" localSheetId="1">#REF!</definedName>
    <definedName name="YH5EY6RSTUHSEJURE" localSheetId="15">#REF!</definedName>
    <definedName name="YH5EY6RSTUHSEJURE" localSheetId="7">#REF!</definedName>
    <definedName name="YH5EY6RSTUHSEJURE" localSheetId="14">#REF!</definedName>
    <definedName name="YH5EY6RSTUHSEJURE" localSheetId="4">#REF!</definedName>
    <definedName name="YH5EY6RSTUHSEJURE" localSheetId="8">#REF!</definedName>
    <definedName name="YH5EY6RSTUHSEJURE">#REF!</definedName>
    <definedName name="YHWTY" localSheetId="9">#REF!</definedName>
    <definedName name="YHWTY" localSheetId="22">#REF!</definedName>
    <definedName name="YHWTY" localSheetId="23">#REF!</definedName>
    <definedName name="YHWTY" localSheetId="3">#REF!</definedName>
    <definedName name="YHWTY" localSheetId="17">#REF!</definedName>
    <definedName name="YHWTY" localSheetId="1">#REF!</definedName>
    <definedName name="YHWTY" localSheetId="15">#REF!</definedName>
    <definedName name="YHWTY" localSheetId="7">#REF!</definedName>
    <definedName name="YHWTY" localSheetId="14">#REF!</definedName>
    <definedName name="YHWTY" localSheetId="4">#REF!</definedName>
    <definedName name="YHWTY" localSheetId="8">#REF!</definedName>
    <definedName name="YHWTY">#REF!</definedName>
    <definedName name="zxdfsd" localSheetId="9">#REF!</definedName>
    <definedName name="zxdfsd" localSheetId="22">#REF!</definedName>
    <definedName name="zxdfsd" localSheetId="23">#REF!</definedName>
    <definedName name="zxdfsd" localSheetId="3">#REF!</definedName>
    <definedName name="zxdfsd" localSheetId="17">#REF!</definedName>
    <definedName name="zxdfsd" localSheetId="1">#REF!</definedName>
    <definedName name="zxdfsd" localSheetId="15">#REF!</definedName>
    <definedName name="zxdfsd" localSheetId="7">#REF!</definedName>
    <definedName name="zxdfsd" localSheetId="14">#REF!</definedName>
    <definedName name="zxdfsd" localSheetId="4">#REF!</definedName>
    <definedName name="zxdfsd" localSheetId="8">#REF!</definedName>
    <definedName name="zxdfsd">#REF!</definedName>
  </definedNames>
  <calcPr calcId="152511"/>
  <fileRecoveryPr autoRecover="0"/>
</workbook>
</file>

<file path=xl/calcChain.xml><?xml version="1.0" encoding="utf-8"?>
<calcChain xmlns="http://schemas.openxmlformats.org/spreadsheetml/2006/main">
  <c r="F8" i="72" l="1"/>
  <c r="E13" i="30" l="1"/>
  <c r="G13" i="30" s="1"/>
  <c r="E10" i="30"/>
  <c r="C85" i="30"/>
  <c r="C277" i="22"/>
  <c r="C30" i="20"/>
  <c r="G24" i="23"/>
  <c r="C27" i="19"/>
  <c r="G142" i="27"/>
  <c r="E73" i="27"/>
  <c r="G26" i="23"/>
  <c r="J20" i="23"/>
  <c r="A14" i="23"/>
  <c r="E14" i="23" s="1"/>
  <c r="G25" i="73" l="1"/>
  <c r="E21" i="73"/>
  <c r="G21" i="73" s="1"/>
  <c r="E17" i="73"/>
  <c r="A17" i="73"/>
  <c r="E12" i="73"/>
  <c r="G12" i="73" s="1"/>
  <c r="E8" i="73"/>
  <c r="C8" i="73"/>
  <c r="A8" i="73"/>
  <c r="G17" i="73" l="1"/>
  <c r="C21" i="73" s="1"/>
  <c r="G27" i="73"/>
  <c r="G8" i="73"/>
  <c r="C12" i="73" s="1"/>
  <c r="C136" i="31" l="1"/>
  <c r="G136" i="31" s="1"/>
  <c r="C135" i="31"/>
  <c r="E135" i="31"/>
  <c r="G135" i="31" l="1"/>
  <c r="M7" i="72" l="1"/>
  <c r="N7" i="72"/>
  <c r="K7" i="72"/>
  <c r="I7" i="72"/>
  <c r="D3" i="71"/>
  <c r="G64" i="37"/>
  <c r="G39" i="30"/>
  <c r="E77" i="29" l="1"/>
  <c r="C76" i="29"/>
  <c r="C75" i="29"/>
  <c r="C74" i="29"/>
  <c r="E87" i="29"/>
  <c r="E85" i="29"/>
  <c r="D71" i="19" s="1"/>
  <c r="E77" i="30" s="1"/>
  <c r="E74" i="29" l="1"/>
  <c r="E71" i="29" l="1"/>
  <c r="E17" i="29"/>
  <c r="E44" i="29"/>
  <c r="E41" i="29"/>
  <c r="E30" i="38"/>
  <c r="A30" i="38"/>
  <c r="E88" i="37"/>
  <c r="G88" i="37" s="1"/>
  <c r="E129" i="36" l="1"/>
  <c r="G129" i="36" s="1"/>
  <c r="C121" i="36"/>
  <c r="E7" i="36"/>
  <c r="A11" i="35"/>
  <c r="D19" i="33"/>
  <c r="G109" i="31"/>
  <c r="B15" i="31"/>
  <c r="B24" i="31" s="1"/>
  <c r="E42" i="31"/>
  <c r="E33" i="31"/>
  <c r="E13" i="24"/>
  <c r="C6" i="24"/>
  <c r="A9" i="23"/>
  <c r="A7" i="35" s="1"/>
  <c r="Q5" i="23"/>
  <c r="Q6" i="23"/>
  <c r="Q7" i="23"/>
  <c r="Q8" i="23"/>
  <c r="Q9" i="23"/>
  <c r="O4" i="23"/>
  <c r="Q4" i="23" s="1"/>
  <c r="L5" i="23"/>
  <c r="L6" i="23"/>
  <c r="L7" i="23"/>
  <c r="L8" i="23"/>
  <c r="L9" i="23"/>
  <c r="L4" i="23"/>
  <c r="L11" i="23" l="1"/>
  <c r="Q11" i="23"/>
  <c r="P7" i="72" l="1"/>
  <c r="J7" i="72" l="1"/>
  <c r="G7" i="72" l="1"/>
  <c r="H7" i="72"/>
  <c r="L7" i="72" l="1"/>
  <c r="C111" i="38"/>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G88" i="38" l="1"/>
  <c r="C92" i="38" s="1"/>
  <c r="G92" i="38" s="1"/>
  <c r="G68" i="38"/>
  <c r="E33" i="36"/>
  <c r="C30" i="38"/>
  <c r="G30" i="38" s="1"/>
  <c r="C34" i="38" s="1"/>
  <c r="G34" i="38" s="1"/>
  <c r="E38" i="36"/>
  <c r="H62" i="35"/>
  <c r="G46" i="35"/>
  <c r="G26" i="35"/>
  <c r="G48" i="35"/>
  <c r="G42" i="35"/>
  <c r="G38" i="35"/>
  <c r="G29" i="35"/>
  <c r="G33" i="35"/>
  <c r="G53" i="35"/>
  <c r="G40" i="35"/>
  <c r="G31" i="35"/>
  <c r="C56" i="35"/>
  <c r="C59" i="35" s="1"/>
  <c r="G47" i="35"/>
  <c r="G41" i="35"/>
  <c r="G37" i="35"/>
  <c r="G30" i="35"/>
  <c r="G27" i="35"/>
  <c r="G49" i="35"/>
  <c r="G39" i="35"/>
  <c r="G28" i="35"/>
  <c r="G32" i="35"/>
  <c r="G98" i="37"/>
  <c r="A121" i="36"/>
  <c r="G96" i="38"/>
  <c r="G70" i="38"/>
  <c r="E43" i="36"/>
  <c r="G54" i="35"/>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C103" i="31"/>
  <c r="A71" i="31"/>
  <c r="G71" i="31" s="1"/>
  <c r="E24" i="31"/>
  <c r="E15" i="31"/>
  <c r="E11" i="31"/>
  <c r="E29" i="31" s="1"/>
  <c r="A11" i="31"/>
  <c r="A29" i="31" s="1"/>
  <c r="A3" i="35" l="1"/>
  <c r="F9" i="57"/>
  <c r="H9" i="57" s="1"/>
  <c r="G103" i="31"/>
  <c r="E106" i="31" s="1"/>
  <c r="C119" i="31"/>
  <c r="G119" i="31" s="1"/>
  <c r="E122" i="31" s="1"/>
  <c r="C143" i="31"/>
  <c r="E86" i="31"/>
  <c r="A86" i="31"/>
  <c r="E77" i="31"/>
  <c r="G62" i="31"/>
  <c r="G90" i="31" s="1"/>
  <c r="E58" i="31"/>
  <c r="E54" i="31"/>
  <c r="C54" i="31"/>
  <c r="A54" i="31"/>
  <c r="G86" i="31" l="1"/>
  <c r="G92" i="31" s="1"/>
  <c r="G54" i="31"/>
  <c r="C58" i="31" s="1"/>
  <c r="G58" i="31" s="1"/>
  <c r="G63" i="31" s="1"/>
  <c r="G77" i="30" l="1"/>
  <c r="E68" i="29"/>
  <c r="C48" i="30" s="1"/>
  <c r="G48" i="30" s="1"/>
  <c r="E65" i="29"/>
  <c r="E62" i="29"/>
  <c r="C86" i="30" l="1"/>
  <c r="E63" i="30"/>
  <c r="G63" i="30" s="1"/>
  <c r="G60" i="30"/>
  <c r="G45" i="30"/>
  <c r="G42" i="30"/>
  <c r="C51" i="30"/>
  <c r="E32" i="30"/>
  <c r="G32" i="30" s="1"/>
  <c r="A13" i="30"/>
  <c r="G144" i="27"/>
  <c r="E59" i="29"/>
  <c r="E56" i="29"/>
  <c r="E53" i="29"/>
  <c r="E50" i="29"/>
  <c r="E38" i="29"/>
  <c r="E35" i="29"/>
  <c r="E32" i="29"/>
  <c r="E29" i="29"/>
  <c r="E26" i="29"/>
  <c r="E23" i="29"/>
  <c r="E20" i="29"/>
  <c r="E14" i="29"/>
  <c r="E11" i="29"/>
  <c r="E8" i="29"/>
  <c r="E5" i="29"/>
  <c r="C128" i="27"/>
  <c r="E113" i="27"/>
  <c r="G113" i="27" s="1"/>
  <c r="G98" i="27"/>
  <c r="G93" i="27"/>
  <c r="A85" i="27"/>
  <c r="G48" i="27"/>
  <c r="E19" i="27"/>
  <c r="E36" i="27" s="1"/>
  <c r="E10" i="24"/>
  <c r="E11" i="24" s="1"/>
  <c r="D8" i="24"/>
  <c r="D10" i="24" s="1"/>
  <c r="D11" i="24" s="1"/>
  <c r="C7" i="24"/>
  <c r="C10" i="24" s="1"/>
  <c r="C12" i="24" s="1"/>
  <c r="A28" i="27" l="1"/>
  <c r="A32" i="27" s="1"/>
  <c r="A19" i="36"/>
  <c r="A88" i="27"/>
  <c r="A78" i="36"/>
  <c r="G78" i="36" s="1"/>
  <c r="A42" i="27"/>
  <c r="A33" i="36"/>
  <c r="G33" i="36" s="1"/>
  <c r="A64" i="27"/>
  <c r="A54" i="36"/>
  <c r="G54" i="36" s="1"/>
  <c r="A28" i="36"/>
  <c r="G28" i="36" s="1"/>
  <c r="A53" i="27"/>
  <c r="A43" i="36"/>
  <c r="G43" i="36" s="1"/>
  <c r="A38" i="36"/>
  <c r="G38" i="36" s="1"/>
  <c r="A73" i="27"/>
  <c r="A63" i="36"/>
  <c r="G63" i="36" s="1"/>
  <c r="A8" i="27"/>
  <c r="A7" i="36"/>
  <c r="A58" i="27"/>
  <c r="A48" i="36"/>
  <c r="G48" i="36" s="1"/>
  <c r="A78" i="27"/>
  <c r="A68" i="36"/>
  <c r="G68" i="36" s="1"/>
  <c r="G51" i="30"/>
  <c r="C56" i="30" s="1"/>
  <c r="C11" i="31"/>
  <c r="E12" i="24"/>
  <c r="E14" i="24" s="1"/>
  <c r="E17" i="24" s="1"/>
  <c r="C66" i="30"/>
  <c r="G66" i="30" s="1"/>
  <c r="C70" i="30" s="1"/>
  <c r="G70" i="30" s="1"/>
  <c r="A36" i="27"/>
  <c r="D12" i="24"/>
  <c r="A13" i="27" l="1"/>
  <c r="G13" i="27" s="1"/>
  <c r="G92" i="36"/>
  <c r="G7" i="36"/>
  <c r="A12" i="36"/>
  <c r="G12" i="36" s="1"/>
  <c r="A23" i="36"/>
  <c r="G23" i="36" s="1"/>
  <c r="G19" i="36"/>
  <c r="G11" i="31"/>
  <c r="C15" i="31" s="1"/>
  <c r="C29" i="31"/>
  <c r="G29" i="31" s="1"/>
  <c r="C33" i="31" s="1"/>
  <c r="E19" i="24"/>
  <c r="C36" i="27"/>
  <c r="G36" i="27" s="1"/>
  <c r="A19" i="27" l="1"/>
  <c r="G19" i="27" s="1"/>
  <c r="G58" i="36"/>
  <c r="G134" i="36" s="1"/>
  <c r="E136" i="36" s="1"/>
  <c r="G136" i="36" s="1"/>
  <c r="C70" i="23"/>
  <c r="E61" i="23"/>
  <c r="E57" i="23"/>
  <c r="E50" i="23"/>
  <c r="E41" i="23"/>
  <c r="A19" i="23"/>
  <c r="E19" i="23" s="1"/>
  <c r="G23" i="23" s="1"/>
  <c r="F10" i="57" l="1"/>
  <c r="A4" i="36"/>
  <c r="E63" i="23"/>
  <c r="H10" i="57" l="1"/>
  <c r="F19" i="19"/>
  <c r="B43" i="19" l="1"/>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4" i="22"/>
  <c r="F3" i="22"/>
  <c r="F241" i="22" l="1"/>
  <c r="F242" i="22" s="1"/>
  <c r="C12" i="19" s="1"/>
  <c r="C34" i="21"/>
  <c r="D18" i="33" s="1"/>
  <c r="D20" i="33" s="1"/>
  <c r="E11" i="37" s="1"/>
  <c r="F46" i="19"/>
  <c r="C19" i="19"/>
  <c r="I8" i="19"/>
  <c r="C7" i="19"/>
  <c r="G11" i="37" l="1"/>
  <c r="G14" i="37" s="1"/>
  <c r="E36" i="37"/>
  <c r="C8" i="19"/>
  <c r="C142" i="31"/>
  <c r="C127" i="27"/>
  <c r="C69" i="23"/>
  <c r="C9" i="19"/>
  <c r="F16" i="32" s="1"/>
  <c r="C10" i="19"/>
  <c r="C28" i="19"/>
  <c r="D79" i="19" s="1"/>
  <c r="C14" i="19"/>
  <c r="D85" i="19"/>
  <c r="C99" i="31"/>
  <c r="E20" i="31"/>
  <c r="E38" i="31" s="1"/>
  <c r="A77" i="31"/>
  <c r="G77" i="31" s="1"/>
  <c r="A20" i="31"/>
  <c r="A38" i="31" s="1"/>
  <c r="G27" i="19"/>
  <c r="D86" i="19" l="1"/>
  <c r="G81" i="31" s="1"/>
  <c r="G83" i="31" s="1"/>
  <c r="G125" i="31"/>
  <c r="B33" i="31"/>
  <c r="G36" i="37"/>
  <c r="G40" i="37" s="1"/>
  <c r="E74" i="37"/>
  <c r="G74" i="37" s="1"/>
  <c r="G77" i="37" s="1"/>
  <c r="E5" i="71"/>
  <c r="E5" i="70"/>
  <c r="E5" i="14"/>
  <c r="G99" i="31"/>
  <c r="C106" i="31" s="1"/>
  <c r="G106" i="31" s="1"/>
  <c r="G111" i="31" s="1"/>
  <c r="C115" i="31"/>
  <c r="G115" i="31" s="1"/>
  <c r="C122" i="31" s="1"/>
  <c r="G122" i="31" s="1"/>
  <c r="G38" i="31"/>
  <c r="C42" i="31" s="1"/>
  <c r="E81" i="30"/>
  <c r="G81" i="30" s="1"/>
  <c r="E85" i="30" s="1"/>
  <c r="G85" i="30" s="1"/>
  <c r="E88" i="27"/>
  <c r="G88" i="27" s="1"/>
  <c r="D72" i="19"/>
  <c r="E56" i="30"/>
  <c r="G10" i="30"/>
  <c r="G17" i="30" s="1"/>
  <c r="A26" i="30" s="1"/>
  <c r="G26" i="30" s="1"/>
  <c r="G36" i="30" s="1"/>
  <c r="G33" i="19"/>
  <c r="C11" i="19"/>
  <c r="D15" i="33" s="1"/>
  <c r="D16" i="33" s="1"/>
  <c r="D17" i="33" s="1"/>
  <c r="F16" i="57" s="1"/>
  <c r="F13" i="57" s="1"/>
  <c r="H13" i="57" s="1"/>
  <c r="A107" i="27"/>
  <c r="A119" i="27"/>
  <c r="G20" i="31"/>
  <c r="C24" i="31" s="1"/>
  <c r="C16" i="19"/>
  <c r="G101" i="37" l="1"/>
  <c r="C18" i="19"/>
  <c r="C21" i="19"/>
  <c r="C22" i="19" s="1"/>
  <c r="C23" i="19" s="1"/>
  <c r="F11" i="57"/>
  <c r="F14" i="57" s="1"/>
  <c r="A3" i="37"/>
  <c r="C20" i="19"/>
  <c r="B42" i="31"/>
  <c r="G42" i="31" s="1"/>
  <c r="G33" i="31"/>
  <c r="C13" i="24"/>
  <c r="G56" i="30"/>
  <c r="G73" i="30" s="1"/>
  <c r="G88" i="30" s="1"/>
  <c r="G127" i="31"/>
  <c r="G130" i="31" s="1"/>
  <c r="E107" i="27"/>
  <c r="E119" i="27" s="1"/>
  <c r="G119" i="27" s="1"/>
  <c r="C25" i="19"/>
  <c r="E9" i="23"/>
  <c r="G26" i="19"/>
  <c r="E78" i="27"/>
  <c r="G73" i="27"/>
  <c r="G15" i="31"/>
  <c r="C30" i="19"/>
  <c r="G28" i="19"/>
  <c r="H27" i="19" s="1"/>
  <c r="H11" i="57" l="1"/>
  <c r="D13" i="24"/>
  <c r="D14" i="24" s="1"/>
  <c r="D17" i="24" s="1"/>
  <c r="E28" i="27"/>
  <c r="G30" i="19"/>
  <c r="E42" i="27"/>
  <c r="G42" i="27" s="1"/>
  <c r="F11" i="32"/>
  <c r="H11" i="32" s="1"/>
  <c r="A5" i="30"/>
  <c r="D5" i="30" s="1"/>
  <c r="G107" i="27"/>
  <c r="C14" i="24"/>
  <c r="C17" i="24" s="1"/>
  <c r="G94" i="31"/>
  <c r="E83" i="27"/>
  <c r="G83" i="27" s="1"/>
  <c r="G78" i="27"/>
  <c r="G102" i="27" s="1"/>
  <c r="G24" i="31"/>
  <c r="B50" i="19"/>
  <c r="C31" i="19" s="1"/>
  <c r="F17" i="24" l="1"/>
  <c r="F20" i="57"/>
  <c r="F22" i="57" s="1"/>
  <c r="F18" i="57"/>
  <c r="I18" i="57" s="1"/>
  <c r="H14" i="57"/>
  <c r="G35" i="23"/>
  <c r="F6" i="72"/>
  <c r="F7" i="72" s="1"/>
  <c r="G139" i="27"/>
  <c r="G47" i="31"/>
  <c r="G65" i="31" s="1"/>
  <c r="G139" i="31" s="1"/>
  <c r="G28" i="27"/>
  <c r="G8" i="27"/>
  <c r="E64" i="27"/>
  <c r="G64" i="27" s="1"/>
  <c r="E32" i="27"/>
  <c r="G32" i="27" s="1"/>
  <c r="E53" i="27"/>
  <c r="G53" i="27" s="1"/>
  <c r="E58" i="27"/>
  <c r="G58" i="27" s="1"/>
  <c r="C19" i="24" l="1"/>
  <c r="G49" i="23"/>
  <c r="G47" i="23"/>
  <c r="G38" i="23"/>
  <c r="G60" i="23"/>
  <c r="G61" i="23" s="1"/>
  <c r="C63" i="23"/>
  <c r="G55" i="23"/>
  <c r="G44" i="23"/>
  <c r="G48" i="23"/>
  <c r="G53" i="23"/>
  <c r="G54" i="23"/>
  <c r="G34" i="23"/>
  <c r="G37" i="23"/>
  <c r="G45" i="23"/>
  <c r="G36" i="23"/>
  <c r="G33" i="23"/>
  <c r="G46" i="23"/>
  <c r="G50" i="23" s="1"/>
  <c r="G40" i="23"/>
  <c r="G39" i="23"/>
  <c r="G56" i="23"/>
  <c r="J11" i="57"/>
  <c r="J13" i="57"/>
  <c r="E13" i="57"/>
  <c r="H18" i="57"/>
  <c r="J18" i="57" s="1"/>
  <c r="D19" i="24"/>
  <c r="F19" i="24"/>
  <c r="D3" i="35"/>
  <c r="J12" i="57"/>
  <c r="H22" i="57"/>
  <c r="D3" i="38"/>
  <c r="E12" i="57"/>
  <c r="E9" i="57"/>
  <c r="J10" i="57"/>
  <c r="D4" i="36"/>
  <c r="E10" i="57"/>
  <c r="J9" i="57"/>
  <c r="F25" i="57"/>
  <c r="D3" i="37"/>
  <c r="E11" i="57"/>
  <c r="G41" i="23"/>
  <c r="O6" i="72"/>
  <c r="O7" i="72" s="1"/>
  <c r="G147" i="27"/>
  <c r="A5" i="31"/>
  <c r="D5" i="31" s="1"/>
  <c r="E142" i="31"/>
  <c r="G142" i="31" s="1"/>
  <c r="F12" i="32" s="1"/>
  <c r="H12" i="32" s="1"/>
  <c r="G68" i="27"/>
  <c r="G125" i="27" s="1"/>
  <c r="G57" i="23" l="1"/>
  <c r="G63" i="23" s="1"/>
  <c r="E66" i="23" s="1"/>
  <c r="I63" i="23"/>
  <c r="C66" i="23"/>
  <c r="H25" i="57"/>
  <c r="E127" i="27"/>
  <c r="G127" i="27" s="1"/>
  <c r="G66" i="23" l="1"/>
  <c r="E69" i="23" s="1"/>
  <c r="G69" i="23" s="1"/>
  <c r="A5" i="23" s="1"/>
  <c r="D5" i="23" s="1"/>
  <c r="F10" i="32"/>
  <c r="A5" i="27"/>
  <c r="D5" i="27" s="1"/>
  <c r="F9" i="32" l="1"/>
  <c r="H9" i="32" s="1"/>
  <c r="H10" i="32"/>
  <c r="F14" i="32" l="1"/>
  <c r="F18" i="32" s="1"/>
  <c r="I18" i="32" s="1"/>
  <c r="H14" i="32"/>
  <c r="F20" i="32" l="1"/>
  <c r="F22" i="32" s="1"/>
  <c r="F25" i="32" s="1"/>
  <c r="H25" i="32" s="1"/>
  <c r="J12" i="32" l="1"/>
  <c r="E12" i="32"/>
  <c r="J9" i="32"/>
  <c r="H18" i="32"/>
  <c r="J18" i="32" s="1"/>
  <c r="E10" i="32"/>
  <c r="J10" i="32"/>
  <c r="J11" i="32"/>
  <c r="H5" i="70"/>
  <c r="H6" i="70" s="1"/>
  <c r="H14" i="70" s="1"/>
  <c r="E11" i="32"/>
  <c r="E9" i="32"/>
  <c r="F5" i="70"/>
  <c r="F5" i="71" l="1"/>
  <c r="N5" i="71" s="1"/>
  <c r="G5" i="70"/>
  <c r="G6" i="70" s="1"/>
  <c r="F6" i="71"/>
  <c r="P5" i="71" l="1"/>
  <c r="L5" i="71"/>
  <c r="H5" i="71"/>
  <c r="K5" i="71"/>
  <c r="O5" i="71"/>
  <c r="Q5" i="71"/>
  <c r="I5" i="71"/>
  <c r="M5" i="71"/>
  <c r="J5" i="71"/>
  <c r="G5" i="71"/>
  <c r="Q6" i="71"/>
  <c r="P6" i="71"/>
  <c r="N6" i="71"/>
  <c r="O6" i="71"/>
  <c r="M6" i="71"/>
  <c r="K6" i="71"/>
  <c r="H6" i="71"/>
  <c r="I6" i="71"/>
  <c r="J6" i="71"/>
  <c r="L6" i="71"/>
  <c r="G6" i="71"/>
  <c r="T5" i="71" l="1"/>
  <c r="R5" i="71" s="1"/>
  <c r="U5" i="71" s="1"/>
  <c r="T6" i="71"/>
  <c r="R6" i="71" s="1"/>
  <c r="U6" i="71" s="1"/>
</calcChain>
</file>

<file path=xl/sharedStrings.xml><?xml version="1.0" encoding="utf-8"?>
<sst xmlns="http://schemas.openxmlformats.org/spreadsheetml/2006/main" count="2486" uniqueCount="1052">
  <si>
    <t>ITEM</t>
  </si>
  <si>
    <t>DESCRIÇÃO</t>
  </si>
  <si>
    <t>QUANTIDADE</t>
  </si>
  <si>
    <t>1.1</t>
  </si>
  <si>
    <t>TOTAL</t>
  </si>
  <si>
    <t>CÓDIGO</t>
  </si>
  <si>
    <t>h</t>
  </si>
  <si>
    <t>1.2</t>
  </si>
  <si>
    <t>UNID</t>
  </si>
  <si>
    <t>1.3</t>
  </si>
  <si>
    <t>Óculos de proteção</t>
  </si>
  <si>
    <t>Pá</t>
  </si>
  <si>
    <t>Rastelo</t>
  </si>
  <si>
    <t>1.4</t>
  </si>
  <si>
    <t>1.5</t>
  </si>
  <si>
    <t>1.6</t>
  </si>
  <si>
    <t>1.7</t>
  </si>
  <si>
    <t>1.8</t>
  </si>
  <si>
    <t>1.9</t>
  </si>
  <si>
    <t>Bota</t>
  </si>
  <si>
    <t>1.10</t>
  </si>
  <si>
    <t>1.11</t>
  </si>
  <si>
    <t>Meses</t>
  </si>
  <si>
    <t>Semanas/ano</t>
  </si>
  <si>
    <t>Dias de coleta</t>
  </si>
  <si>
    <t>Hora/Dia</t>
  </si>
  <si>
    <t>Dias Coleta (Período)</t>
  </si>
  <si>
    <t>Dias/mês</t>
  </si>
  <si>
    <t>Estimativa de produção anual de resíduos (Ton)</t>
  </si>
  <si>
    <t>Estimativa de produção mensal de resíduos (Ton)</t>
  </si>
  <si>
    <t>Estimativa de Produção Diária de Resíduos</t>
  </si>
  <si>
    <t>Tonelada/dia</t>
  </si>
  <si>
    <t>1.12</t>
  </si>
  <si>
    <t>Extensão Média Coleta RSD</t>
  </si>
  <si>
    <t>km/Dia</t>
  </si>
  <si>
    <t>1.13</t>
  </si>
  <si>
    <t>Velocidade Proposta Coleta Resíduos</t>
  </si>
  <si>
    <t>km/h</t>
  </si>
  <si>
    <t>1.14</t>
  </si>
  <si>
    <t>Extensão deslocamento Aterro Sanitário</t>
  </si>
  <si>
    <t>1.15</t>
  </si>
  <si>
    <t>Velocidade Média deslocamento Aterro</t>
  </si>
  <si>
    <t>1.16</t>
  </si>
  <si>
    <t>Extensão Total ( Média/diária)</t>
  </si>
  <si>
    <t>km/dia</t>
  </si>
  <si>
    <t>1.17</t>
  </si>
  <si>
    <t>Duração Trajeto (Média/Diária)</t>
  </si>
  <si>
    <t>1.18</t>
  </si>
  <si>
    <t>Velocidade Geral Proposta (Média)</t>
  </si>
  <si>
    <t>1.19</t>
  </si>
  <si>
    <t>Capacidade Coletor</t>
  </si>
  <si>
    <t>Toneladas</t>
  </si>
  <si>
    <t>1.20</t>
  </si>
  <si>
    <t>Ciclos Carga-Descarga p/ Dia</t>
  </si>
  <si>
    <t>Ciclo/Dia</t>
  </si>
  <si>
    <t>1.21</t>
  </si>
  <si>
    <t>Equipamentos necessários (1)</t>
  </si>
  <si>
    <t>Equipamentos (1)</t>
  </si>
  <si>
    <t>1.22</t>
  </si>
  <si>
    <t>Capacidade de Coleta</t>
  </si>
  <si>
    <t>1.23</t>
  </si>
  <si>
    <t>Tonelagem Coberta pela Frota (1)</t>
  </si>
  <si>
    <t>% Excedente</t>
  </si>
  <si>
    <t>1.24</t>
  </si>
  <si>
    <t>Retificação da Frota</t>
  </si>
  <si>
    <t>Equipamentos (2)</t>
  </si>
  <si>
    <t>1.25</t>
  </si>
  <si>
    <t>Tonelagem Coberta pela Frota (2)</t>
  </si>
  <si>
    <t>% Total</t>
  </si>
  <si>
    <t>1.26</t>
  </si>
  <si>
    <t>Complementação de Cobertura</t>
  </si>
  <si>
    <t>Equipamentos</t>
  </si>
  <si>
    <t>1.27</t>
  </si>
  <si>
    <t>Equipamentos necessários (2)</t>
  </si>
  <si>
    <t>1.28</t>
  </si>
  <si>
    <t>Equipam + Reserva Técnica (Max 10%)</t>
  </si>
  <si>
    <t>Equipamentos (total)</t>
  </si>
  <si>
    <t>1.29</t>
  </si>
  <si>
    <t>Turnos de Coleta</t>
  </si>
  <si>
    <t>Tempo de viagem para descarga</t>
  </si>
  <si>
    <t xml:space="preserve">horas </t>
  </si>
  <si>
    <t>Número de viagens</t>
  </si>
  <si>
    <t>*1.17 - Capacidade do coletor - considerada massa específica do resíduo domiciliar de 0,23 kg/m³</t>
  </si>
  <si>
    <t>TV=</t>
  </si>
  <si>
    <t>tempo de viagem para descarga (h)</t>
  </si>
  <si>
    <t>D=</t>
  </si>
  <si>
    <t>distância do ponto de coleta até descarga (km)</t>
  </si>
  <si>
    <t>Vt=</t>
  </si>
  <si>
    <t>velocidade média desenvovida até o local de descarga (km/h)</t>
  </si>
  <si>
    <t>tempo gasto com o acesso, pesagem, descarga do resíduo e saída do local de destinação. Normalmente adota-se 0,5h</t>
  </si>
  <si>
    <t>NV=</t>
  </si>
  <si>
    <t xml:space="preserve">(Q x VC x J) </t>
  </si>
  <si>
    <t xml:space="preserve">NV= </t>
  </si>
  <si>
    <t>NV =</t>
  </si>
  <si>
    <t>Nº de viagens</t>
  </si>
  <si>
    <t>Q=</t>
  </si>
  <si>
    <t>quantidade de resíduo gerado por dia</t>
  </si>
  <si>
    <t>VC=</t>
  </si>
  <si>
    <t>velocidade média de coleta (km/h)</t>
  </si>
  <si>
    <t>J=</t>
  </si>
  <si>
    <t>extensão total das ruas a serem atendidas (km)</t>
  </si>
  <si>
    <t>c=</t>
  </si>
  <si>
    <t>capacidade de carga do caminhão, por viagem</t>
  </si>
  <si>
    <t>2.0 - Equipamentos</t>
  </si>
  <si>
    <t>Modelo:</t>
  </si>
  <si>
    <t>15-190 ou similar</t>
  </si>
  <si>
    <t>Preço - Tabela Fipe (jan/19)</t>
  </si>
  <si>
    <t>R$</t>
  </si>
  <si>
    <t>Quantidade:</t>
  </si>
  <si>
    <t>Unidade</t>
  </si>
  <si>
    <t>Vida Útil:</t>
  </si>
  <si>
    <t>meses</t>
  </si>
  <si>
    <t>Valor Residual:</t>
  </si>
  <si>
    <t>%</t>
  </si>
  <si>
    <t>12 m³</t>
  </si>
  <si>
    <t>Preço:</t>
  </si>
  <si>
    <r>
      <t>2D/ Vt + T</t>
    </r>
    <r>
      <rPr>
        <vertAlign val="subscript"/>
        <sz val="10"/>
        <rFont val="Arial"/>
        <family val="2"/>
      </rPr>
      <t>1</t>
    </r>
  </si>
  <si>
    <r>
      <t>T</t>
    </r>
    <r>
      <rPr>
        <vertAlign val="subscript"/>
        <sz val="10"/>
        <rFont val="Arial"/>
        <family val="2"/>
      </rPr>
      <t>1</t>
    </r>
    <r>
      <rPr>
        <sz val="10"/>
        <rFont val="Arial"/>
        <family val="2"/>
      </rPr>
      <t>=</t>
    </r>
  </si>
  <si>
    <t>DADOS GERAIS PARA COLETA E TRANSPORTE  DE RESÍDUOS SÓLIDOS DOMICILIARES</t>
  </si>
  <si>
    <t>DADOS REFERENTES A DESTINAÇÃO FINAL DE RESÍDUOS SÓLIDOS DOMICILIARES</t>
  </si>
  <si>
    <t>Total mensal em toneladas</t>
  </si>
  <si>
    <t>Mês</t>
  </si>
  <si>
    <t>Média de RESÍDUOS SÓLIDOS DOMICILIARES destinados</t>
  </si>
  <si>
    <t>* Informação obtida da Central de Tratamento de Resíduos de Compromisso Ambiental Ltda, por meio de registro de entradas no Aterro Sanitário.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</si>
  <si>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</si>
  <si>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</si>
  <si>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</si>
  <si>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</si>
  <si>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</si>
  <si>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</si>
  <si>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</si>
  <si>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</si>
  <si>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</si>
  <si>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</si>
  <si>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</si>
  <si>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</si>
  <si>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</si>
  <si>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</si>
  <si>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</si>
  <si>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</si>
  <si>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</si>
  <si>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</si>
  <si>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</si>
  <si>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</si>
  <si>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</si>
  <si>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</si>
  <si>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</si>
  <si>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</si>
  <si>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</si>
  <si>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</si>
  <si>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</si>
  <si>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</si>
  <si>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</si>
  <si>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</si>
  <si>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</si>
  <si>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</si>
  <si>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</si>
  <si>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</si>
  <si>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</si>
  <si>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</si>
  <si>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</si>
  <si>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</si>
  <si>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</si>
  <si>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</si>
  <si>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</si>
  <si>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</si>
  <si>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</si>
  <si>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 xml:space="preserve">Rua José Murad Ferreira   </t>
  </si>
  <si>
    <t>Rua Edimar Policiano da Silva</t>
  </si>
  <si>
    <t>Rua Carlos Mesquita Soares</t>
  </si>
  <si>
    <t>Rua Carlos Soares de Menezes</t>
  </si>
  <si>
    <t>Estrada Rural (Carmo/Duas Barras)</t>
  </si>
  <si>
    <t>Rua Ulisses Lengruber de Andrade - RJ - 144 (Ave Maria/Centro)</t>
  </si>
  <si>
    <t>Rua Homero Luiz Gomes</t>
  </si>
  <si>
    <t>Rua Isaura Maia de Souza</t>
  </si>
  <si>
    <t>Rua Mario Monerat Wermelinger</t>
  </si>
  <si>
    <t>Rua A</t>
  </si>
  <si>
    <t>Rua José Cabral Filho</t>
  </si>
  <si>
    <t>Rua Paraisópolis</t>
  </si>
  <si>
    <t>Rua E</t>
  </si>
  <si>
    <t>Avenida Pref. Sebastião Lutterbach S.</t>
  </si>
  <si>
    <t>Estrada Rural</t>
  </si>
  <si>
    <t>RJ - 148 (Barra de S. Francisco - Carmo)</t>
  </si>
  <si>
    <t>Rua Sebastião Ferreira da Costa / Estrada Rural</t>
  </si>
  <si>
    <t>Rua Maria Felizarda da Conceição</t>
  </si>
  <si>
    <t>Rua Celso Carrilho de Farias</t>
  </si>
  <si>
    <t>Rua João Batista Pinheiro</t>
  </si>
  <si>
    <t>Rua Alceu Matos</t>
  </si>
  <si>
    <t>Rua Sebastião Lengruber Kropf</t>
  </si>
  <si>
    <t>Rua Geraldo Mariano</t>
  </si>
  <si>
    <t>Rua Eurico Teixeira Xavier</t>
  </si>
  <si>
    <t>Rua Manoel Schettino (Rua A)</t>
  </si>
  <si>
    <t>Rua Jair Nunes Macuco (Rua B)</t>
  </si>
  <si>
    <t>Rua Sebastião Ataíde de Melo</t>
  </si>
  <si>
    <t>Rua Antônio Ximenes</t>
  </si>
  <si>
    <t>Rua Antônio Constâncio de Andrade</t>
  </si>
  <si>
    <t>Rua Frederico Ferreira Barbosa</t>
  </si>
  <si>
    <t>Rua Luiz Amancio da Silva Porto</t>
  </si>
  <si>
    <t>Rua Agostinho Lengruber</t>
  </si>
  <si>
    <t>Rua José Maria Barbosa Valente</t>
  </si>
  <si>
    <t>Rua João Carvalho Junior</t>
  </si>
  <si>
    <t>Rua Alayde Ferreira Braga Monteiro</t>
  </si>
  <si>
    <t>Rua Carolina França</t>
  </si>
  <si>
    <t>Rua Enói Alves Carvalho</t>
  </si>
  <si>
    <t>Rua Edmundo Chaves Monteiro</t>
  </si>
  <si>
    <t>Rua Armando Chaves Monteiro</t>
  </si>
  <si>
    <t>Rua Dr. Wilde Oscar Curty Ribeiro</t>
  </si>
  <si>
    <t>Rua Esperança Soares Senhorinho</t>
  </si>
  <si>
    <t>Rua Antônio de Almeida Ramos</t>
  </si>
  <si>
    <t>Rua Projetada</t>
  </si>
  <si>
    <t>Rua Manoel José Rabelo</t>
  </si>
  <si>
    <t>Rua Soares Brandão</t>
  </si>
  <si>
    <t>Rua José Joaquim da Cunha</t>
  </si>
  <si>
    <t>Rua Sebastião da Costa Gomes</t>
  </si>
  <si>
    <t>Rua Vereador Osni Gonçalves</t>
  </si>
  <si>
    <t>Avenida Saraiva</t>
  </si>
  <si>
    <t>Avenida Edgard Gismont</t>
  </si>
  <si>
    <t>Travessa José Correa</t>
  </si>
  <si>
    <t xml:space="preserve"> Rua Bacelar</t>
  </si>
  <si>
    <t>Rua Braulio Alves Casas</t>
  </si>
  <si>
    <t>Avenida Senhor dos Passos</t>
  </si>
  <si>
    <t>Rua Luiz de Moura Pinheiro</t>
  </si>
  <si>
    <t>Rua Senador Dantas</t>
  </si>
  <si>
    <t>Avenida Mário Mesquita</t>
  </si>
  <si>
    <t>Rua Nilo Passos</t>
  </si>
  <si>
    <t>Rua Ulisses Lengruber de Andrade</t>
  </si>
  <si>
    <t>Rua Ubelart</t>
  </si>
  <si>
    <t>Rua Abreu Magalhães</t>
  </si>
  <si>
    <t>Travessa Benedito Branco</t>
  </si>
  <si>
    <t>Rua Francisco Lourenço Alves</t>
  </si>
  <si>
    <t>Rua Alameda Galeano Guimarães</t>
  </si>
  <si>
    <t>Rua Cônego Gonçalves</t>
  </si>
  <si>
    <t>Rua Oscar de Souza Curty</t>
  </si>
  <si>
    <t>Rua Martinho Campos</t>
  </si>
  <si>
    <t>Rua Galdino Goulart</t>
  </si>
  <si>
    <t>Rua Barão de Aparecida</t>
  </si>
  <si>
    <t>Rua Treze de Outubro</t>
  </si>
  <si>
    <t>Rua Ermance Dias Ferreira</t>
  </si>
  <si>
    <t>Praça Presidente Getúlio Vargas</t>
  </si>
  <si>
    <t>Rua Capitão Jorge Soares</t>
  </si>
  <si>
    <t>Vila Nossa Senhora do Carmo</t>
  </si>
  <si>
    <t>Beco José Sobrinho Menezes</t>
  </si>
  <si>
    <t>Rua Dr. Alves Costa</t>
  </si>
  <si>
    <t>Rua Lizair Vidal Ribeiro</t>
  </si>
  <si>
    <t>Ladeira João Henriques</t>
  </si>
  <si>
    <t>Praça Princesa Isabel</t>
  </si>
  <si>
    <t>Praça Alexandre de Mello</t>
  </si>
  <si>
    <t>Rua Manoel Goulart</t>
  </si>
  <si>
    <t>Ladeira João Alfredo</t>
  </si>
  <si>
    <t>Rua Papa João Paulo II</t>
  </si>
  <si>
    <t>Avenida Pinto Pinheiro</t>
  </si>
  <si>
    <t>Rua Juiz José Bento Vieira Fernandes</t>
  </si>
  <si>
    <t>Rua Padre Paulo Hotzz</t>
  </si>
  <si>
    <t>Vila Sebastião José Moraes</t>
  </si>
  <si>
    <t>Rua José Marciano de Carvalho</t>
  </si>
  <si>
    <t>Vila Joel Alves Costa</t>
  </si>
  <si>
    <t>RJ - 160 (Estrada Nova - Prata)</t>
  </si>
  <si>
    <t>Avenida Nilo de Freitas</t>
  </si>
  <si>
    <t>Rua José Fernandes Soares</t>
  </si>
  <si>
    <t>Rua José Rodrigues da Silva - Benfica</t>
  </si>
  <si>
    <t>Rua Alfredo Ferreira</t>
  </si>
  <si>
    <t>Rua Francisco de Paula Cruz</t>
  </si>
  <si>
    <t>Rua Esperidão Calil</t>
  </si>
  <si>
    <t>Rua Manoel Tibúrcio</t>
  </si>
  <si>
    <t>Fazenda São Lourenço - Fazenda da Quinta</t>
  </si>
  <si>
    <t>RJ – 148 (Estrada Prata – Carmo)</t>
  </si>
  <si>
    <t>Rua Raul Fernandes Mesquita Soares</t>
  </si>
  <si>
    <t>Rua Joaquim da Silva Lima</t>
  </si>
  <si>
    <t>Rua (Usina Hidrelétrica)</t>
  </si>
  <si>
    <t>Rua B</t>
  </si>
  <si>
    <t>Rua C</t>
  </si>
  <si>
    <t>Rua Renê Guimarães D</t>
  </si>
  <si>
    <t>Rua Beira Rio E</t>
  </si>
  <si>
    <t>Rua I</t>
  </si>
  <si>
    <t>Rua M</t>
  </si>
  <si>
    <t>Rua F</t>
  </si>
  <si>
    <t>Rua G</t>
  </si>
  <si>
    <t>Rua H</t>
  </si>
  <si>
    <t>Rua N</t>
  </si>
  <si>
    <t>Rua Fênix P</t>
  </si>
  <si>
    <t>Rua L</t>
  </si>
  <si>
    <t>Rua J</t>
  </si>
  <si>
    <t>RJ 158 (Ilha dos Pombos – Porto Velho do Cunha)</t>
  </si>
  <si>
    <t>BR 393 - BR 116</t>
  </si>
  <si>
    <t>RJ 158 (Trevo)</t>
  </si>
  <si>
    <t>RJ 158 (Rodovia Lúcio Meira)</t>
  </si>
  <si>
    <t>RJ 158 (Trecho Rural)</t>
  </si>
  <si>
    <t>Rua Albertino Ferreira Pires</t>
  </si>
  <si>
    <t>Rua José Pacheco do Couto</t>
  </si>
  <si>
    <t>Rua Manoel Cirilo da Silva</t>
  </si>
  <si>
    <t>Rua Braz Ferreira</t>
  </si>
  <si>
    <t>Rua Maria da Silva Machareth</t>
  </si>
  <si>
    <t xml:space="preserve"> Rua Antônio da Mota Leite</t>
  </si>
  <si>
    <t>Rua Orlando de Assis Ribeiro</t>
  </si>
  <si>
    <t>Rua sem nome (Estrada Rural)</t>
  </si>
  <si>
    <t>Rua antiga AABB - Centro Educacional de Convivência José Carlos Ribeiro</t>
  </si>
  <si>
    <t>Rua Lúcio Medeiros Ferreira</t>
  </si>
  <si>
    <t>Rua Osório da Silva</t>
  </si>
  <si>
    <t>Rua Edgard de Souza Teixeira</t>
  </si>
  <si>
    <t>Rua Geraldo Medeiros Ferreira</t>
  </si>
  <si>
    <t>Rua José Ferreira Alves</t>
  </si>
  <si>
    <t>Rua José Geraldo de Medeiros</t>
  </si>
  <si>
    <t>Rua Hemogeneo Chaves (Rua B)</t>
  </si>
  <si>
    <t>Rua José Coelho da Rocha</t>
  </si>
  <si>
    <t>Estrada Capoeirão</t>
  </si>
  <si>
    <t>Est. RJ 158 (Influência - Ilha dos Pombos)</t>
  </si>
  <si>
    <t>Estrada do Túnel que Chora / Fábricas de bloco e Osso</t>
  </si>
  <si>
    <t>Estrada Os Pereira / Túnel que chora</t>
  </si>
  <si>
    <t>Estrada Rural Influência/Carmo</t>
  </si>
  <si>
    <t>RJ 144 (Influência - Carmo)</t>
  </si>
  <si>
    <t>Rua Padre Ângelo Pelloso (Rua D)</t>
  </si>
  <si>
    <t>Rua Ari Lopes (Rua E)</t>
  </si>
  <si>
    <t>Rua Oswaldo Martins Damasceno (Rua C)</t>
  </si>
  <si>
    <t>Rua João Torquato da Silva (Rua A)</t>
  </si>
  <si>
    <t>Rua José Medeiros Ferreira (Rua B)</t>
  </si>
  <si>
    <t>Rua Dejaniro Rodrigues da Silva</t>
  </si>
  <si>
    <t>Rua Major Fajardo</t>
  </si>
  <si>
    <t>Rua José Lino da Silveira</t>
  </si>
  <si>
    <t>Rua Cizino de Carvalho</t>
  </si>
  <si>
    <t>Rua Expedito Pereira Borges</t>
  </si>
  <si>
    <t>Escadaria do Morro</t>
  </si>
  <si>
    <t>Rua Pereira de Carvalho</t>
  </si>
  <si>
    <t>Rua Oscar Freuchard Carvalho</t>
  </si>
  <si>
    <t xml:space="preserve"> Rua Joaquim Lourenço de Carvalho</t>
  </si>
  <si>
    <t>Rua Antônio Fernandes Soares</t>
  </si>
  <si>
    <t xml:space="preserve">Estrada Rural (Posse) </t>
  </si>
  <si>
    <t>Estrada Rural (Posse, sentido Porto Velho)</t>
  </si>
  <si>
    <t xml:space="preserve">Estrada Rural </t>
  </si>
  <si>
    <t>RJ – 158 (Porto Velho do Cunha – Fazenda da Quinta)</t>
  </si>
  <si>
    <t>Avenida José Ribeiro de Moura</t>
  </si>
  <si>
    <t>Avenida Presidente Tancredo Neves</t>
  </si>
  <si>
    <t>Rua Silvio Geraldo França</t>
  </si>
  <si>
    <t>Rua João Fernandes de Carvalho</t>
  </si>
  <si>
    <t>Rua Nilo Carrilho de Faria</t>
  </si>
  <si>
    <t>Rua José Correa Rodrigues</t>
  </si>
  <si>
    <t>Rua Irmã Zélia</t>
  </si>
  <si>
    <t>Travessa Pedro Paropato Filho</t>
  </si>
  <si>
    <t>Rua Dr. Italo Francisco Povoleri</t>
  </si>
  <si>
    <t>Rua Dr. Jair Albuquerque</t>
  </si>
  <si>
    <t>Rua Valdir Abreu da Silva</t>
  </si>
  <si>
    <t>Rua Professora Leda Ribeiro</t>
  </si>
  <si>
    <t>Rua Adão Costa</t>
  </si>
  <si>
    <t>Rua Ernesto Wermelinger</t>
  </si>
  <si>
    <t>Rua Manoel Serrazina</t>
  </si>
  <si>
    <t>Avenida Salles Abreu (Ruas projetadas A e B)</t>
  </si>
  <si>
    <t>Rua Prefeito Odir Gonçalves Ribeiro (Rua projetada C)</t>
  </si>
  <si>
    <t>Rua Adanges de Salles Abreu (Rua projetada D)</t>
  </si>
  <si>
    <t>Rua Minervina de Souza Vieira (Rua projetada E)</t>
  </si>
  <si>
    <t>Rua Iá Curty Soares (Rua projetada F)</t>
  </si>
  <si>
    <t>Rua Camilo Ribeiro Filho (Rua projetada G)</t>
  </si>
  <si>
    <t>Rua Henrique José do Carmo</t>
  </si>
  <si>
    <t>Rua Mário Gomes</t>
  </si>
  <si>
    <t>Rua Jorge Ribeiro do Valle</t>
  </si>
  <si>
    <t>Rua Prof. Helena Huguenin Ladeira</t>
  </si>
  <si>
    <t>Rua Projetada B</t>
  </si>
  <si>
    <t>Rua Antônio de Lima Macedo</t>
  </si>
  <si>
    <t>Rua sem nome</t>
  </si>
  <si>
    <t>Rua Maria Ermelina Cunha</t>
  </si>
  <si>
    <t>Rua José Geraldo Jasmim</t>
  </si>
  <si>
    <t>Rua Rui Mesquita Soares</t>
  </si>
  <si>
    <t>Rua Dalmo José Gonçalves</t>
  </si>
  <si>
    <t>Rua Benjamim Avelino Lopes</t>
  </si>
  <si>
    <t>Acesso ao Vale do Emboque</t>
  </si>
  <si>
    <t>Rua José Benedito da Silva</t>
  </si>
  <si>
    <t>Rua Manoel Gonçalves Costa</t>
  </si>
  <si>
    <t>Rua José Cassani</t>
  </si>
  <si>
    <t>Rua Manoel José de Moraes</t>
  </si>
  <si>
    <t>Rua Adalberto de Souza Braga</t>
  </si>
  <si>
    <t>Rua Nossa Senhora do Carmo</t>
  </si>
  <si>
    <t>Rua Sebastião Lopes de Jesus</t>
  </si>
  <si>
    <t>Rua Adalberto Pires da Silva</t>
  </si>
  <si>
    <t>Rua Geraldo de Souza Câmara</t>
  </si>
  <si>
    <t>Rua Joaquim Mesquita Soares</t>
  </si>
  <si>
    <t>Avenida Aristeu de Sá</t>
  </si>
  <si>
    <t>Rua Manoel Pereira Tatagiba</t>
  </si>
  <si>
    <t>Estrada Municipal Bela Joana (Fazenda Livração - Fazenda Conceição)</t>
  </si>
  <si>
    <t>Rua Antônio Cesar da Silva</t>
  </si>
  <si>
    <t>Rua Carminda Maria da Conceição</t>
  </si>
  <si>
    <t>Rua Benedito Marques</t>
  </si>
  <si>
    <t>Rua Vereador Jacy Duarte Carvalho</t>
  </si>
  <si>
    <t>Rua Manoel Consedey Cortes</t>
  </si>
  <si>
    <t>Rua Antônio José Braga Monteiro</t>
  </si>
  <si>
    <t>Rua Prefeito Manoel G. Araújo</t>
  </si>
  <si>
    <t>Rua Roberto Simões de Araujo</t>
  </si>
  <si>
    <t>Rua Jerônimo Amaral de Lima</t>
  </si>
  <si>
    <t>Rua Elisa Lemos Curty</t>
  </si>
  <si>
    <t>Rua Joaquim Simões de Araujo</t>
  </si>
  <si>
    <t>Rua Cesar Bittencourt</t>
  </si>
  <si>
    <t>RJ 144</t>
  </si>
  <si>
    <t>RJ 158</t>
  </si>
  <si>
    <t>ALMAS DO MATO</t>
  </si>
  <si>
    <t>ALTO DA CAIXA D'AGUA</t>
  </si>
  <si>
    <t>AVE MARIA</t>
  </si>
  <si>
    <t>BACELAR</t>
  </si>
  <si>
    <t>B. S. FRANCISCO</t>
  </si>
  <si>
    <t>BELA VISTA</t>
  </si>
  <si>
    <t>BOA ESPERANÇA</t>
  </si>
  <si>
    <t>BOA IDÉIA</t>
  </si>
  <si>
    <t>BOM PASTOR</t>
  </si>
  <si>
    <t>BOTAFOGO</t>
  </si>
  <si>
    <t>BOSQUE DO SOL</t>
  </si>
  <si>
    <t>CENTRO</t>
  </si>
  <si>
    <t>CÓRREGO DA PRATA</t>
  </si>
  <si>
    <t>DULCELÂNDIA</t>
  </si>
  <si>
    <t>ILHA DOS POMBOS</t>
  </si>
  <si>
    <t>INFLUÊNCIA</t>
  </si>
  <si>
    <t>JARDIM CENTENÁRIO</t>
  </si>
  <si>
    <t>P. VELHO DO CUNHA</t>
  </si>
  <si>
    <t>PROGRESSO</t>
  </si>
  <si>
    <t>SANTO ANTÔNIO</t>
  </si>
  <si>
    <t>SÃO DIMAS</t>
  </si>
  <si>
    <t>SÃO LUCAS</t>
  </si>
  <si>
    <t>SÃO MANOEL</t>
  </si>
  <si>
    <t>SILVA RODRIGUES</t>
  </si>
  <si>
    <t>SOL MAIOR</t>
  </si>
  <si>
    <t>TODOS OS SANTOS</t>
  </si>
  <si>
    <t>ULYSSES LENGRUBER</t>
  </si>
  <si>
    <t>VALE DO EMBOQUE</t>
  </si>
  <si>
    <t>VALPARAÍSO</t>
  </si>
  <si>
    <t>CARMO X INFLUÊNCIA</t>
  </si>
  <si>
    <t>INFLUÊNCIA X LIGHT</t>
  </si>
  <si>
    <t>LIGHT X PORTO VELHO DU CUNHA</t>
  </si>
  <si>
    <t>INFLUÊNCIA X CORREGO DA PRATA</t>
  </si>
  <si>
    <t>Extensão (m)</t>
  </si>
  <si>
    <t>PONTOS DE ATENDIMENTO COLETA E TRANSPORTE RESÍDUOS SÓLIDOS DOMICILIARES</t>
  </si>
  <si>
    <t>Frequência de coleta</t>
  </si>
  <si>
    <t>nº</t>
  </si>
  <si>
    <t>Extensão de coleta</t>
  </si>
  <si>
    <t>Extensão diária de coleta (m)</t>
  </si>
  <si>
    <t>Extensão diária de coleta (km)</t>
  </si>
  <si>
    <t>BOA IDEIA</t>
  </si>
  <si>
    <t>Distância para Aterro mais próximo (km)</t>
  </si>
  <si>
    <t>Média da distância dos pontos geradores até Destinação Final</t>
  </si>
  <si>
    <t>Tonelada/ano</t>
  </si>
  <si>
    <t>Tonelada/mês</t>
  </si>
  <si>
    <t>Logo, tem-se 12 m³ (capacidade nominal do coletor) x 0,23 Ton/m³ (massa específica do resíduo) x 3 (capacidade de compactação do coletor)</t>
  </si>
  <si>
    <t>(L x 2x c) + (Q x VC x TV)</t>
  </si>
  <si>
    <t>CUSTOS COM MÃO-DE-OBRA DIRETA</t>
  </si>
  <si>
    <t>1.0 - MÃO DE OBRA DIRETA (MO)</t>
  </si>
  <si>
    <t xml:space="preserve">Custo do Item </t>
  </si>
  <si>
    <t>Percentual do Custo Final</t>
  </si>
  <si>
    <t>1.1) Pessoal de Operação</t>
  </si>
  <si>
    <t>1.1.1 -'Motorista Diurno (05.105.0054-0)</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</si>
  <si>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</si>
  <si>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</si>
  <si>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</si>
  <si>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</si>
  <si>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</si>
  <si>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</si>
  <si>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</si>
  <si>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</si>
  <si>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</si>
  <si>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</si>
  <si>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</si>
  <si>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</si>
  <si>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</si>
  <si>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</si>
  <si>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</si>
  <si>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</si>
  <si>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</si>
  <si>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</si>
  <si>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</si>
  <si>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</si>
  <si>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</si>
  <si>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</si>
  <si>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</si>
  <si>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</si>
  <si>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</si>
  <si>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</si>
  <si>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</si>
  <si>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</si>
  <si>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</si>
  <si>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</si>
  <si>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</si>
  <si>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</si>
  <si>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</si>
  <si>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</si>
  <si>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</si>
  <si>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</si>
  <si>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</si>
  <si>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</si>
  <si>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</si>
  <si>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</si>
  <si>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</si>
  <si>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</si>
  <si>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</si>
  <si>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</si>
  <si>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</si>
  <si>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</si>
  <si>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</si>
  <si>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</si>
  <si>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</si>
  <si>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</si>
  <si>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</si>
  <si>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</si>
  <si>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</si>
  <si>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</si>
  <si>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</si>
  <si>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</si>
  <si>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</si>
  <si>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Total Salários (CCT + EMOP)</t>
  </si>
  <si>
    <t>Encargos Sociais</t>
  </si>
  <si>
    <t>Custo Mão-de-Obra Anual</t>
  </si>
  <si>
    <t>Custo/dia mão-de-obra</t>
  </si>
  <si>
    <t>com encargos sociais</t>
  </si>
  <si>
    <t>Fontes e Referências:</t>
  </si>
  <si>
    <t>ANEXO 1 - COLETA E TRANSPORTE DE RESÍDUOS SÓLIDOS DOMICILIARES</t>
  </si>
  <si>
    <t>2.3- Equipamento Caminhão (Reserva)</t>
  </si>
  <si>
    <t>2.4- Equipamento Coletor Compactador 12 m³ (Reserva)</t>
  </si>
  <si>
    <t>2.4- Camioneta tipo pick-up. Com cabine simples e caçamba, inclusive motorista</t>
  </si>
  <si>
    <t>EMOP: 19.004.0046-2</t>
  </si>
  <si>
    <t>CUSTO INDIVIDUALIZADO POR FUNÇÃO RSD</t>
  </si>
  <si>
    <t>DIURNO</t>
  </si>
  <si>
    <t>Descrição</t>
  </si>
  <si>
    <t>Motorista</t>
  </si>
  <si>
    <t>Coletor</t>
  </si>
  <si>
    <t>Encarregado</t>
  </si>
  <si>
    <t>Piso Salarial</t>
  </si>
  <si>
    <t>Insalubridade (Média) - 20% sobre Piso R$ 1.201,31</t>
  </si>
  <si>
    <t>Insalubridade (Alta)  - 40% sobre Piso R$ 1.201,31</t>
  </si>
  <si>
    <t>Salário Base</t>
  </si>
  <si>
    <t>Encargos</t>
  </si>
  <si>
    <t>Valor Unitário Salário Diurno</t>
  </si>
  <si>
    <t>Quantidade Funcionários Diurno</t>
  </si>
  <si>
    <t>Valor Total Salários Diurno</t>
  </si>
  <si>
    <t>CUSTO TOTAL SALÁRIOS</t>
  </si>
  <si>
    <t>Ajuste arredondamento decimal</t>
  </si>
  <si>
    <t>Custo Total de Salários</t>
  </si>
  <si>
    <t>Uniforme</t>
  </si>
  <si>
    <t>Calçado (Bota)</t>
  </si>
  <si>
    <t>Capa de Chuva</t>
  </si>
  <si>
    <t>Luva</t>
  </si>
  <si>
    <t>Colete Refletivo (somente Noturno)</t>
  </si>
  <si>
    <t>Boné</t>
  </si>
  <si>
    <t>ANEXO 1.A - COLETA E TRANSPORTE DE RESÍDUOS SÓLIDOS DOMICILIARES</t>
  </si>
  <si>
    <t>ANEXO A -                                                                                                                                                                                       COLETA E TRANSPORTE DE RESÍDUOS SÓLIDOS DOMICILIARES</t>
  </si>
  <si>
    <t xml:space="preserve">CUSTOS DEPENDENTES DE MÃO-DE-OBRA DIRETA </t>
  </si>
  <si>
    <t>2.0 - CUSTOS DEPENDENTES DA MÃO DE OBRA DIRETA</t>
  </si>
  <si>
    <t>Custo do Item (a+b+c)</t>
  </si>
  <si>
    <t>2.1) Uniformes e EPI's</t>
  </si>
  <si>
    <t>2.1.1 - Uniforme</t>
  </si>
  <si>
    <t>preço do</t>
  </si>
  <si>
    <t>consumo / utilização</t>
  </si>
  <si>
    <t>conjunto calça</t>
  </si>
  <si>
    <t>mensal (motoristas)</t>
  </si>
  <si>
    <t>funcionários (motoristas)</t>
  </si>
  <si>
    <t>e blusa</t>
  </si>
  <si>
    <t>(2 conj de uniformes)</t>
  </si>
  <si>
    <t>mensal (coletores)</t>
  </si>
  <si>
    <t>funcionários (coletores)</t>
  </si>
  <si>
    <t>funcionários (encarregado)</t>
  </si>
  <si>
    <t>2.1.2 - Bota</t>
  </si>
  <si>
    <t>mensal (encarregado)</t>
  </si>
  <si>
    <t>2.1.3 - Capa de Chuva</t>
  </si>
  <si>
    <t>preço da</t>
  </si>
  <si>
    <t>capa de chuva</t>
  </si>
  <si>
    <t>mensal</t>
  </si>
  <si>
    <t>2.1.4 -  Luva Nitrílica</t>
  </si>
  <si>
    <t xml:space="preserve">luva </t>
  </si>
  <si>
    <t>2.1.5 - Colete Refletivo em X</t>
  </si>
  <si>
    <t>colete refletivo</t>
  </si>
  <si>
    <t>em X (somente faixa)</t>
  </si>
  <si>
    <t>2.1.6 - Boné</t>
  </si>
  <si>
    <t xml:space="preserve">bone </t>
  </si>
  <si>
    <t>Somatório Uniformes + EPI"S</t>
  </si>
  <si>
    <t>2.2) Outros Materiais</t>
  </si>
  <si>
    <t xml:space="preserve">Vassoura p/gari </t>
  </si>
  <si>
    <t>Compactador</t>
  </si>
  <si>
    <t>2.2.2. - Pá</t>
  </si>
  <si>
    <t>Garfo</t>
  </si>
  <si>
    <t>equipamentos</t>
  </si>
  <si>
    <t>2.2.3 - Cone de Sinalização (2 por equipamento)</t>
  </si>
  <si>
    <t>Cone de Sinalização</t>
  </si>
  <si>
    <t>0,75 Cm altura</t>
  </si>
  <si>
    <t>(2 por equipamentos)</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</si>
  <si>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</si>
  <si>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</si>
  <si>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</si>
  <si>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</si>
  <si>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</si>
  <si>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</si>
  <si>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</si>
  <si>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</si>
  <si>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</si>
  <si>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</si>
  <si>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</si>
  <si>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 xml:space="preserve">dias trabalhados x </t>
  </si>
  <si>
    <t>valor do</t>
  </si>
  <si>
    <t>nº de viagens</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</si>
  <si>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</si>
  <si>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</si>
  <si>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</si>
  <si>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</si>
  <si>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</si>
  <si>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</si>
  <si>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</si>
  <si>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</si>
  <si>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</si>
  <si>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</si>
  <si>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</si>
  <si>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FONTES E REFERÊNCIAS:</t>
  </si>
  <si>
    <t>Informação de valores médios de insumos, na planilha de cotações</t>
  </si>
  <si>
    <t>DESCRIÇÃO QUANTIDADE FUNCIONÁRIOS</t>
  </si>
  <si>
    <t>Função</t>
  </si>
  <si>
    <t>Caminhão Compactador</t>
  </si>
  <si>
    <t xml:space="preserve">Veículo Utilitário Médio </t>
  </si>
  <si>
    <t>Outras Funções</t>
  </si>
  <si>
    <t>Total de Motoristas</t>
  </si>
  <si>
    <t>Coletores</t>
  </si>
  <si>
    <t>Total de Coletores</t>
  </si>
  <si>
    <t>TOTAL GERAL FUNCIONÁRIOS</t>
  </si>
  <si>
    <t>ANEXO 2 - COLETA E TRANSPORTE DE RESÍDUOS SÓLIDOS DOMICILIARES</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</si>
  <si>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</si>
  <si>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</si>
  <si>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</si>
  <si>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</si>
  <si>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</si>
  <si>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</si>
  <si>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</si>
  <si>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</si>
  <si>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</si>
  <si>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</si>
  <si>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</si>
  <si>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</si>
  <si>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</si>
  <si>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</si>
  <si>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</si>
  <si>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</si>
  <si>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</si>
  <si>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</si>
  <si>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</si>
  <si>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</si>
  <si>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</si>
  <si>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2.2.1 - Vassoura  tipo gari 42 furos</t>
  </si>
  <si>
    <t>Vassoura tipo gari</t>
  </si>
  <si>
    <t>www.caepi.com.br</t>
  </si>
  <si>
    <t>www.walmart.com.br</t>
  </si>
  <si>
    <t>Pá de obra</t>
  </si>
  <si>
    <t>www.sermap.com</t>
  </si>
  <si>
    <t>CUSTOS DEPENDENTES DE KM</t>
  </si>
  <si>
    <t>3.0 - CUSTOS DEPENDENTES DE QUILOMETRAGEM</t>
  </si>
  <si>
    <t>Custo do Item (somatório 3.1 + 3.2 + 3.3)</t>
  </si>
  <si>
    <t xml:space="preserve">a) Combustíveis - Lubrificantes - Rodagem </t>
  </si>
  <si>
    <t>3.1 - COMBUSTÍVEL</t>
  </si>
  <si>
    <t>Caminhão Coletor - rota de coleta</t>
  </si>
  <si>
    <t>consumo</t>
  </si>
  <si>
    <t>quilometragem</t>
  </si>
  <si>
    <t>Caminhão Coletor -  transporte até aterro</t>
  </si>
  <si>
    <t>litro/Km</t>
  </si>
  <si>
    <t>Somatório Combustível</t>
  </si>
  <si>
    <t>3.2. LUBRIFICANTES E FILTROS</t>
  </si>
  <si>
    <t>Caminhão coletor</t>
  </si>
  <si>
    <t>Considerado 10% do valor do combustível</t>
  </si>
  <si>
    <t>custo com combusível</t>
  </si>
  <si>
    <t>percentual de utilizção</t>
  </si>
  <si>
    <t>Veículo Leve</t>
  </si>
  <si>
    <t>óleo lubrificante</t>
  </si>
  <si>
    <t>Somatório Lubrificantes e filtros</t>
  </si>
  <si>
    <t xml:space="preserve">3.3. RODAGEM </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</si>
  <si>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</si>
  <si>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</si>
  <si>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</si>
  <si>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</si>
  <si>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</si>
  <si>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</si>
  <si>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</si>
  <si>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</si>
  <si>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</si>
  <si>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</si>
  <si>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</si>
  <si>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</si>
  <si>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</si>
  <si>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</si>
  <si>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</si>
  <si>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</si>
  <si>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</si>
  <si>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</si>
  <si>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</si>
  <si>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</si>
  <si>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</si>
  <si>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</si>
  <si>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Pneu 175/70 R 14 (sem câmara)</t>
  </si>
  <si>
    <t xml:space="preserve">pneu + câmara </t>
  </si>
  <si>
    <t>Rodagem Veic. Leve</t>
  </si>
  <si>
    <t>quilometragem Anual</t>
  </si>
  <si>
    <t xml:space="preserve">3.4 -  MANUTENÇÃO </t>
  </si>
  <si>
    <t>Peças e Acessórios:</t>
  </si>
  <si>
    <t>coeficiente de proporcionalidade</t>
  </si>
  <si>
    <t>valor do veículo</t>
  </si>
  <si>
    <t>peças / acessórios</t>
  </si>
  <si>
    <t>para manutenção</t>
  </si>
  <si>
    <t>mais equipamento</t>
  </si>
  <si>
    <t>custo base</t>
  </si>
  <si>
    <t>Vida útil</t>
  </si>
  <si>
    <t>Quantidade Caminhões</t>
  </si>
  <si>
    <t>Custo Anual Peças e Acessórios</t>
  </si>
  <si>
    <t>Custo por Dia</t>
  </si>
  <si>
    <t>ANEXO 3 - COLETA E TRANSPORTE DE RESÍDUOS SÓLIDOS DOMICILIARES</t>
  </si>
  <si>
    <t>Conjunto de pneus</t>
  </si>
  <si>
    <t>número de conjuntos</t>
  </si>
  <si>
    <t>Recapagem de pneu</t>
  </si>
  <si>
    <t>www.dizap.com.br</t>
  </si>
  <si>
    <t>www.dpaschoal.com.br</t>
  </si>
  <si>
    <t>www.sergipana.com.br</t>
  </si>
  <si>
    <t>Somatório dos Custos Dependentes de km</t>
  </si>
  <si>
    <t>CUSTOS FIXOS</t>
  </si>
  <si>
    <t>4.0 - CUSTOS FIXOS</t>
  </si>
  <si>
    <t>Custo do Item (a+b+c+d)</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</si>
  <si>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</si>
  <si>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</si>
  <si>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</si>
  <si>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</si>
  <si>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</si>
  <si>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</si>
  <si>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</si>
  <si>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</si>
  <si>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</si>
  <si>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</si>
  <si>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</si>
  <si>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</si>
  <si>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</si>
  <si>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</si>
  <si>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a.3) Veículo Utilitário</t>
  </si>
  <si>
    <t>Número de veículos leves</t>
  </si>
  <si>
    <t>DEPRECIAÇÃO: Veiculo x nº veículos leves</t>
  </si>
  <si>
    <t>Somatório Depreciação</t>
  </si>
  <si>
    <t>4.2 - REMUNERAÇÃO DE VEÍCULOS E EQUIPAMENTOS</t>
  </si>
  <si>
    <t>taxa de remuneração</t>
  </si>
  <si>
    <t>a remunerar</t>
  </si>
  <si>
    <t xml:space="preserve">4.2.2. - Equipamento Coletor </t>
  </si>
  <si>
    <t>ao mês</t>
  </si>
  <si>
    <t>dimensionamento</t>
  </si>
  <si>
    <t>REMUNERAÇÃO: (Chassis + Equipamentos) x Dimensionamento</t>
  </si>
  <si>
    <t>Chassis: Veículo Utilitário</t>
  </si>
  <si>
    <t>veículo</t>
  </si>
  <si>
    <t>REMUNERAÇÃO: Veíc. Leve x Dimensionamento</t>
  </si>
  <si>
    <t>Somatório Remuneração Veículos e Equipamentos</t>
  </si>
  <si>
    <t>4.3 - LICENCIAMENTO E SEGUROS</t>
  </si>
  <si>
    <t>vida útil em anos</t>
  </si>
  <si>
    <t xml:space="preserve">valor do equipamento </t>
  </si>
  <si>
    <t>novo</t>
  </si>
  <si>
    <t xml:space="preserve">vida útil </t>
  </si>
  <si>
    <t>nº de meses/ ano</t>
  </si>
  <si>
    <t>LICENCIAMENTO/SEG. : Cam. Coletor x dimensionamento</t>
  </si>
  <si>
    <t>Somatório Licenciamento e Seguros</t>
  </si>
  <si>
    <t>Somatório Total dos Custos Fixos</t>
  </si>
  <si>
    <t>Total Custos Fixos Anual</t>
  </si>
  <si>
    <t>Custos Fixos/dia</t>
  </si>
  <si>
    <t>Fontes e Referência:</t>
  </si>
  <si>
    <t xml:space="preserve">1-  Para o calcular seguros e impostos foi considerada a aplicação da equação proposta pelo Tribunal de Contas dos Municípios do Estado de Goiás: </t>
  </si>
  <si>
    <t>onde:</t>
  </si>
  <si>
    <t>VU - vida útil (anos)</t>
  </si>
  <si>
    <t>VN - valor do veículo novo (R$)</t>
  </si>
  <si>
    <t>0,025 - correponde a incidência de 25% sobre o investimento médio no equipamento</t>
  </si>
  <si>
    <t>ANEXO 4 - COLETA E TRANSPORTE DE RESÍDUOS SÓLIDOS DOMICILIARES</t>
  </si>
  <si>
    <t>ANEXO A - COLETA E TRANSPORTE DE RESÍDUOS SÓLIDOS DOMICILIARES</t>
  </si>
  <si>
    <t>PLANILHA ESTIMATIVA DE COMPOSIÇÃO DE CUSTOS</t>
  </si>
  <si>
    <t>COLETA DE RESÍDUOS SÓLIDOS</t>
  </si>
  <si>
    <t>ITENS DE CUSTO</t>
  </si>
  <si>
    <t>PARTICIPAÇÃO  %</t>
  </si>
  <si>
    <t>VALOR</t>
  </si>
  <si>
    <t>1.0 - CUSTOS MÃO-DE-OBRA DIRETA (M.O D.)</t>
  </si>
  <si>
    <t>2.0 - CUSTOS DEPENDENTES DA MÃO-DE-OBRA DIRETA</t>
  </si>
  <si>
    <t>CUSTOS ESTIMADO COM COLETA E TRANSPORTE DE RSD (SEM IMPOSTOS)</t>
  </si>
  <si>
    <t>BDI</t>
  </si>
  <si>
    <t>SERVIÇO: COLETA E TRANSPORTE DE RESÍDUOS SÓLIDOS DOMICILIARES</t>
  </si>
  <si>
    <t>3.0 - CUSTOS DEPENDENTES DE KM</t>
  </si>
  <si>
    <t>Custo unitário para coleta e transporte de RSD , SEM IMPOSTOS</t>
  </si>
  <si>
    <t>Quantidade anual estimada de resíduo sólido domiciliar gerado</t>
  </si>
  <si>
    <t>CUSTO UNITÁRIO DA COLETA E TRANSPORTE DE RSD, COM IMPOSTOS</t>
  </si>
  <si>
    <t>CUSTOS ESTIMADO COM COLETA E TRANSPORTE DE RSD (COM IMPOSTOS)</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</si>
  <si>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</si>
  <si>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</si>
  <si>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</si>
  <si>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</si>
  <si>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</si>
  <si>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</si>
  <si>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</si>
  <si>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</si>
  <si>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</si>
  <si>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</si>
  <si>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</si>
  <si>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</si>
  <si>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</si>
  <si>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</si>
  <si>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</si>
  <si>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</si>
  <si>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</si>
  <si>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</si>
  <si>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</si>
  <si>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</si>
  <si>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</si>
  <si>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</si>
  <si>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</si>
  <si>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</si>
  <si>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</si>
  <si>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</si>
  <si>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</si>
  <si>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</si>
  <si>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</si>
  <si>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</si>
  <si>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</si>
  <si>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</si>
  <si>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</si>
  <si>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</si>
  <si>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</si>
  <si>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</si>
  <si>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</si>
  <si>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</si>
  <si>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</si>
  <si>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</si>
  <si>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</si>
  <si>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</si>
  <si>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</si>
  <si>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</si>
  <si>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</si>
  <si>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</si>
  <si>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</si>
  <si>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</si>
  <si>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</si>
  <si>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</si>
  <si>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</si>
  <si>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</si>
  <si>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</si>
  <si>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</si>
  <si>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</si>
  <si>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</si>
  <si>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</si>
  <si>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</si>
  <si>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</si>
  <si>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</si>
  <si>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</si>
  <si>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</si>
  <si>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</si>
  <si>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</si>
  <si>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</si>
  <si>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</si>
  <si>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</si>
  <si>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</si>
  <si>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</si>
  <si>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</si>
  <si>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</si>
  <si>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</si>
  <si>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</si>
  <si>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</si>
  <si>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</si>
  <si>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</si>
  <si>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</si>
  <si>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</si>
  <si>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</si>
  <si>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</si>
  <si>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</si>
  <si>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</si>
  <si>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</si>
  <si>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</si>
  <si>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</si>
  <si>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</si>
  <si>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</si>
  <si>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</si>
  <si>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</si>
  <si>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</si>
  <si>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</si>
  <si>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</si>
  <si>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</si>
  <si>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</si>
  <si>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</si>
  <si>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</si>
  <si>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</si>
  <si>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</si>
  <si>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</si>
  <si>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</si>
  <si>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</si>
  <si>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</si>
  <si>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</si>
  <si>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</si>
  <si>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</si>
  <si>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</si>
  <si>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</si>
  <si>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</si>
  <si>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</si>
  <si>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</si>
  <si>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</si>
  <si>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</si>
  <si>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</si>
  <si>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</si>
  <si>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</si>
  <si>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</si>
  <si>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</si>
  <si>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</si>
  <si>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</si>
  <si>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</si>
  <si>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</si>
  <si>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</si>
  <si>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</si>
  <si>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</si>
  <si>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</si>
  <si>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</si>
  <si>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</si>
  <si>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</si>
  <si>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</si>
  <si>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</si>
  <si>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</si>
  <si>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</si>
  <si>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</si>
  <si>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SERVIÇO</t>
  </si>
  <si>
    <t>2.7</t>
  </si>
  <si>
    <t>2.6</t>
  </si>
  <si>
    <t>2.8</t>
  </si>
  <si>
    <t>2.1- Equipamento Caminhão (Rotas)  - Uso severo</t>
  </si>
  <si>
    <t>2.2- Equipamento Coletor Compactador 12 m³ - Uso severo</t>
  </si>
  <si>
    <t>s</t>
  </si>
  <si>
    <t>t</t>
  </si>
  <si>
    <t>q</t>
  </si>
  <si>
    <t>coletores (compactador + 2 coletores pick-up)</t>
  </si>
  <si>
    <t>Adicional noturno -  20%</t>
  </si>
  <si>
    <t xml:space="preserve">Salários </t>
  </si>
  <si>
    <t>1.1.6 - ENCARGOS SOCIAIS</t>
  </si>
  <si>
    <r>
      <rPr>
        <b/>
        <sz val="10"/>
        <rFont val="Arial"/>
        <family val="2"/>
      </rPr>
      <t xml:space="preserve">1.1.6. ENCARGOS SOCIAIS MENSAL (86,50%) </t>
    </r>
    <r>
      <rPr>
        <sz val="10"/>
        <rFont val="Arial"/>
        <family val="2"/>
      </rPr>
      <t>- Referência Engenharia de Custos, 9ª ed., 2011, Paulo Roberto Vilela Dias, Ms.</t>
    </r>
  </si>
  <si>
    <t>1.1.3. e 1.1.4. Coletor/ Gari Diurno-  Piso Salarial da Convenção Coletiva do SEAC 2018/2019</t>
  </si>
  <si>
    <t>1.1.5. Encarregado de Limpeza -  Piso Salarial da Convenção Coletiva do SEAC 2018/2019</t>
  </si>
  <si>
    <t xml:space="preserve">2.3.1. - Vale Alimentação </t>
  </si>
  <si>
    <t>4.1.1 -  Chassis Caminhão Coletor Uso Severo</t>
  </si>
  <si>
    <t>Quantidade Equipamentos Uso Severo</t>
  </si>
  <si>
    <t>4.1.2 - Equipamento Coletor Uso Severo</t>
  </si>
  <si>
    <t>4.1.3 -  Chassis Caminhão Coletor Reserva</t>
  </si>
  <si>
    <t>Quantidade Equipamentos Reserva</t>
  </si>
  <si>
    <t>4.3.1. - Chassis Caminhão  + Coletor - Uso severo</t>
  </si>
  <si>
    <t>4.3.2. - Chassis Caminhão  + Coletor - Reserva</t>
  </si>
  <si>
    <t>Uso Severo</t>
  </si>
  <si>
    <t>Reserva</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</si>
  <si>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</si>
  <si>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</si>
  <si>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</si>
  <si>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</si>
  <si>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</si>
  <si>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</si>
  <si>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</si>
  <si>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</si>
  <si>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</si>
  <si>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</si>
  <si>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</si>
  <si>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</si>
  <si>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</si>
  <si>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</si>
  <si>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</si>
  <si>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</si>
  <si>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</si>
  <si>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</si>
  <si>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</si>
  <si>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</si>
  <si>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</si>
  <si>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Contentor de lixo</t>
  </si>
  <si>
    <t>www.gadotticar.com.br</t>
  </si>
  <si>
    <t>Saco de lixo</t>
  </si>
  <si>
    <t>www.gimba.com.br</t>
  </si>
  <si>
    <t>Viseira de proteção</t>
  </si>
  <si>
    <t>Perneira</t>
  </si>
  <si>
    <t>Protetor auricular</t>
  </si>
  <si>
    <t>Cinto de segurança</t>
  </si>
  <si>
    <t>Luva    PU</t>
  </si>
  <si>
    <t>Luva PU</t>
  </si>
  <si>
    <t>www.palaciodasferramentas.com.br</t>
  </si>
  <si>
    <t>www.madeiramadeira.com.br</t>
  </si>
  <si>
    <t>www.dutramaquinas.com.br</t>
  </si>
  <si>
    <t>3.</t>
  </si>
  <si>
    <t>Compactador 12 m³</t>
  </si>
  <si>
    <t>Cimasp</t>
  </si>
  <si>
    <t>Vemaq</t>
  </si>
  <si>
    <t>Trituradora de Galhos</t>
  </si>
  <si>
    <t>MFRural</t>
  </si>
  <si>
    <t>Enxada com cabo</t>
  </si>
  <si>
    <t>www.matieli.com.br</t>
  </si>
  <si>
    <t>Cal - saco de 7 kg</t>
  </si>
  <si>
    <t>www.breithaupt.com.br</t>
  </si>
  <si>
    <t>www.ferramentaskennedy.com.br</t>
  </si>
  <si>
    <t>Broxa</t>
  </si>
  <si>
    <t>www.copafer.com.br</t>
  </si>
  <si>
    <t>SERVIÇO: CONTRATAÇÃO DE EMPRESA PARA REALIZAÇÃO DOS SERVIÇOS DE LIMPEZA URBANA</t>
  </si>
  <si>
    <t xml:space="preserve">VALOR UNITÁRIO  </t>
  </si>
  <si>
    <t>COMPOSIÇÃO</t>
  </si>
  <si>
    <t>Coleta e Transporte de Resíduos Sólidos Domiciliares</t>
  </si>
  <si>
    <t>ton</t>
  </si>
  <si>
    <t>VALOR MÉDIO MENSAL</t>
  </si>
  <si>
    <t>VALOR PARA 12 MESES</t>
  </si>
  <si>
    <t xml:space="preserve">TOTAL </t>
  </si>
  <si>
    <t>4.1.4 - Equipamento Coletor Reserva</t>
  </si>
  <si>
    <t>4.2.1 - Chassis: Caminhão</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</si>
  <si>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</si>
  <si>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</si>
  <si>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</si>
  <si>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</si>
  <si>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</si>
  <si>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</si>
  <si>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</si>
  <si>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</si>
  <si>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</si>
  <si>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</si>
  <si>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</si>
  <si>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</si>
  <si>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</si>
  <si>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</si>
  <si>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</si>
  <si>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</si>
  <si>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</si>
  <si>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</si>
  <si>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Coleta e Transporte de RSD</t>
  </si>
  <si>
    <t>Varredor</t>
  </si>
  <si>
    <t>Auxiliar de Limpeza</t>
  </si>
  <si>
    <t>Auxiliar de Jardinagem</t>
  </si>
  <si>
    <t>Operador de Motosserra</t>
  </si>
  <si>
    <t>Operador de Roçadeira</t>
  </si>
  <si>
    <t>Operador de máquinas</t>
  </si>
  <si>
    <t>Auxiliar de Escritório</t>
  </si>
  <si>
    <t>Total de funcionários</t>
  </si>
  <si>
    <t>EMOP Fevereiro/2019</t>
  </si>
  <si>
    <t xml:space="preserve">R$ </t>
  </si>
  <si>
    <t>4.4 - Carro utilitário, tipo pick up</t>
  </si>
  <si>
    <t>4.4.1. CÓD. EMOP 19.004.0046-2 - CAMIONETE TIPO PICK-UP,COM CABINE SIMPLES E CACAMBA,TIPO LEVE, MOTOR BICOMBUSTIVEL DE  1.6 LITROS, INCLUSIVE MOTORISTA - CP</t>
  </si>
  <si>
    <t>4.4.2. CÓD. EMOP 19.004.0046-3 - CAMIONETE TIPO PICK-UP,COM CABINE SIMPLES E CACAMBA,TIPO LEVE, MOTOR BICOMBUSTIVEL DE  1.6 LITROS, INCLUSIVE MOTORISTA - CI</t>
  </si>
  <si>
    <t>elem 02929 - EMOP fev/2019</t>
  </si>
  <si>
    <t>elem 0220 - EMOP fev/2019</t>
  </si>
  <si>
    <t>elem 0808 - EMOP fev/2019</t>
  </si>
  <si>
    <t>ao mês (fev/2019)</t>
  </si>
  <si>
    <t>2- Remuneração -De acordo com a Taxa Selic de Fevereiro de 2019.</t>
  </si>
  <si>
    <t>*Para conferência do valor estimado anual de R$ 1.470.556,01,  deve-se considerar o valor unitário de R$440,9093119, ou seja, até a 7ª casa decimal.</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</si>
  <si>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</si>
  <si>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</si>
  <si>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</si>
  <si>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</si>
  <si>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</si>
  <si>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</si>
  <si>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</si>
  <si>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</si>
  <si>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</si>
  <si>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</si>
  <si>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</si>
  <si>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</si>
  <si>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</si>
  <si>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</si>
  <si>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</si>
  <si>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</si>
  <si>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</si>
  <si>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</si>
  <si>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</si>
  <si>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</si>
  <si>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1.1.3- 'Encarregado geral de limpeza urbana</t>
  </si>
  <si>
    <t>1.1.2 - 'Coletor / Gari Diurno</t>
  </si>
  <si>
    <t>preço combustível -                                  elem 0218 EMOP dez/2020</t>
  </si>
  <si>
    <t>elem 0823 - EMOP dez/2020</t>
  </si>
  <si>
    <t>Referência: EMOP- dezembro/2020; CCT 2018/2019 e CCT 2019/2020</t>
  </si>
  <si>
    <t>EMOP Dezembro/2020</t>
  </si>
  <si>
    <r>
      <t>1.1.1 e 1.1.2. Motorista Diurno - EMOP CÓD. 05.105.0054-0</t>
    </r>
    <r>
      <rPr>
        <sz val="10"/>
        <rFont val="Arial"/>
        <family val="2"/>
      </rPr>
      <t xml:space="preserve"> - dezembro/2020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</si>
</sst>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F400]h:mm:ss\ AM/PM"/>
    <numFmt numFmtId="186" formatCode="#,##0.00000"/>
    <numFmt numFmtId="187" formatCode="#,##0.0000000"/>
    <numFmt numFmtId="188" formatCode="#,##0.000000000"/>
  </numFmts>
  <fonts count="60">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b/>
      <sz val="10"/>
      <color theme="4"/>
      <name val="Arial"/>
      <family val="2"/>
    </font>
    <font>
      <sz val="11"/>
      <color theme="4"/>
      <name val="Arial"/>
      <family val="2"/>
    </font>
    <font>
      <sz val="11"/>
      <name val="Arial"/>
      <family val="2"/>
    </font>
    <font>
      <strike/>
      <sz val="10"/>
      <color rgb="FFFF0000"/>
      <name val="Arial"/>
      <family val="2"/>
    </font>
    <font>
      <vertAlign val="subscript"/>
      <sz val="1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b/>
      <i/>
      <sz val="9"/>
      <name val="Arial"/>
      <family val="2"/>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name val="Arial"/>
      <family val="2"/>
    </font>
    <font>
      <sz val="8"/>
      <color theme="1"/>
      <name val="Arial"/>
      <family val="2"/>
    </font>
    <font>
      <b/>
      <sz val="8"/>
      <color theme="0"/>
      <name val="Arial"/>
      <family val="2"/>
    </font>
    <font>
      <b/>
      <sz val="8"/>
      <color theme="1"/>
      <name val="Arial"/>
      <family val="2"/>
    </font>
    <font>
      <sz val="8"/>
      <color rgb="FFFFFFFF"/>
      <name val="Arial"/>
      <family val="2"/>
    </font>
  </fonts>
  <fills count="50">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1">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1" fillId="6" borderId="0" applyNumberFormat="0" applyBorder="0" applyAlignment="0" applyProtection="0"/>
    <xf numFmtId="0" fontId="12" fillId="18" borderId="19" applyNumberFormat="0" applyAlignment="0" applyProtection="0"/>
    <xf numFmtId="0" fontId="13" fillId="19" borderId="20" applyNumberFormat="0" applyAlignment="0" applyProtection="0"/>
    <xf numFmtId="0" fontId="14" fillId="0" borderId="21" applyNumberFormat="0" applyFill="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5" fillId="9" borderId="19" applyNumberFormat="0" applyAlignment="0" applyProtection="0"/>
    <xf numFmtId="0" fontId="16" fillId="5" borderId="0" applyNumberFormat="0" applyBorder="0" applyAlignment="0" applyProtection="0"/>
    <xf numFmtId="0" fontId="17" fillId="24" borderId="0" applyNumberFormat="0" applyBorder="0" applyAlignment="0" applyProtection="0"/>
    <xf numFmtId="0" fontId="9" fillId="0" borderId="0"/>
    <xf numFmtId="0" fontId="8" fillId="25" borderId="22" applyNumberFormat="0" applyFont="0" applyAlignment="0" applyProtection="0"/>
    <xf numFmtId="0" fontId="18" fillId="18" borderId="23"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25" fillId="0" borderId="27" applyNumberFormat="0" applyFill="0" applyAlignment="0" applyProtection="0"/>
    <xf numFmtId="0" fontId="1" fillId="25" borderId="22"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6"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37"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6" fillId="5" borderId="0" applyNumberFormat="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12" fillId="18" borderId="19" applyNumberFormat="0" applyAlignment="0" applyProtection="0"/>
    <xf numFmtId="0" fontId="14" fillId="0" borderId="21" applyNumberFormat="0" applyFill="0" applyAlignment="0" applyProtection="0"/>
    <xf numFmtId="0" fontId="13" fillId="19" borderId="20" applyNumberFormat="0" applyAlignment="0" applyProtection="0"/>
    <xf numFmtId="0" fontId="28" fillId="0" borderId="28">
      <alignment horizontal="center" vertical="center"/>
    </xf>
    <xf numFmtId="0" fontId="10"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4" borderId="0" applyNumberFormat="0" applyBorder="0" applyAlignment="0" applyProtection="0"/>
    <xf numFmtId="0" fontId="11" fillId="29"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6" borderId="0" applyNumberFormat="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8" borderId="0" applyNumberFormat="0" applyBorder="0" applyAlignment="0" applyProtection="0"/>
    <xf numFmtId="0" fontId="15" fillId="9" borderId="19" applyNumberFormat="0" applyAlignment="0" applyProtection="0"/>
    <xf numFmtId="0" fontId="14" fillId="0" borderId="21"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4" borderId="0" applyNumberFormat="0" applyBorder="0" applyAlignment="0" applyProtection="0"/>
    <xf numFmtId="0" fontId="17" fillId="45"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5" borderId="22" applyNumberFormat="0" applyFont="0" applyAlignment="0" applyProtection="0"/>
    <xf numFmtId="170" fontId="7" fillId="0" borderId="29">
      <alignment horizontal="center" vertical="center"/>
    </xf>
    <xf numFmtId="0" fontId="18" fillId="18" borderId="23"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73" fontId="34" fillId="0" borderId="0">
      <alignment horizontal="left" vertical="top"/>
    </xf>
    <xf numFmtId="0" fontId="13" fillId="46" borderId="20"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7" borderId="30" applyNumberFormat="0" applyFont="0" applyBorder="0" applyAlignment="0">
      <alignment horizontal="justify" vertical="top" wrapText="1"/>
    </xf>
    <xf numFmtId="0" fontId="31" fillId="0" borderId="0" applyNumberFormat="0" applyFill="0" applyBorder="0" applyAlignment="0" applyProtection="0"/>
    <xf numFmtId="44" fontId="9" fillId="0" borderId="0" applyFont="0" applyFill="0" applyBorder="0" applyAlignment="0" applyProtection="0"/>
    <xf numFmtId="44" fontId="5" fillId="0" borderId="0" applyFont="0" applyFill="0" applyBorder="0" applyAlignment="0" applyProtection="0"/>
  </cellStyleXfs>
  <cellXfs count="782">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4" xfId="0" applyFont="1" applyBorder="1"/>
    <xf numFmtId="0" fontId="37" fillId="0" borderId="0" xfId="0" applyFont="1"/>
    <xf numFmtId="0" fontId="38"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3" fontId="1" fillId="0" borderId="0" xfId="51" applyNumberFormat="1" applyFont="1" applyFill="1" applyBorder="1" applyAlignment="1" applyProtection="1">
      <alignment horizontal="center" vertical="center"/>
    </xf>
    <xf numFmtId="0" fontId="1" fillId="0" borderId="0" xfId="51" applyFont="1" applyFill="1" applyBorder="1" applyAlignment="1">
      <alignment vertical="center"/>
    </xf>
    <xf numFmtId="0" fontId="38" fillId="0" borderId="0" xfId="0" applyFont="1" applyAlignment="1">
      <alignment horizontal="center"/>
    </xf>
    <xf numFmtId="4" fontId="1" fillId="0" borderId="0" xfId="51" applyNumberFormat="1" applyFont="1" applyFill="1" applyBorder="1" applyAlignment="1" applyProtection="1">
      <alignment horizontal="center"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7"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4" fontId="3" fillId="0" borderId="0" xfId="0" applyNumberFormat="1" applyFont="1" applyAlignment="1">
      <alignment horizontal="center"/>
    </xf>
    <xf numFmtId="4" fontId="1" fillId="0" borderId="0" xfId="0" applyNumberFormat="1" applyFont="1" applyAlignment="1">
      <alignment horizontal="center"/>
    </xf>
    <xf numFmtId="4" fontId="37" fillId="0" borderId="0" xfId="0" applyNumberFormat="1" applyFont="1"/>
    <xf numFmtId="4" fontId="1" fillId="0" borderId="0" xfId="0" applyNumberFormat="1" applyFont="1" applyBorder="1" applyAlignment="1">
      <alignment horizontal="center"/>
    </xf>
    <xf numFmtId="0" fontId="1" fillId="0" borderId="0" xfId="0" applyFont="1" applyAlignment="1">
      <alignment horizontal="center"/>
    </xf>
    <xf numFmtId="2" fontId="1" fillId="0" borderId="0" xfId="52" applyNumberFormat="1" applyFont="1" applyFill="1" applyBorder="1" applyAlignment="1" applyProtection="1">
      <alignment horizontal="center" vertical="center"/>
    </xf>
    <xf numFmtId="10" fontId="1" fillId="0" borderId="0" xfId="53" applyNumberFormat="1" applyFont="1" applyFill="1" applyBorder="1" applyAlignment="1" applyProtection="1">
      <alignment horizontal="center" vertical="center"/>
    </xf>
    <xf numFmtId="4" fontId="3" fillId="0" borderId="0" xfId="53" applyNumberFormat="1" applyFont="1" applyFill="1" applyBorder="1" applyAlignment="1" applyProtection="1">
      <alignment horizontal="center" vertical="center"/>
    </xf>
    <xf numFmtId="0" fontId="3" fillId="0" borderId="0" xfId="51" applyFont="1" applyFill="1" applyBorder="1" applyAlignment="1">
      <alignment horizontal="left" vertical="center"/>
    </xf>
    <xf numFmtId="2" fontId="1" fillId="0" borderId="0" xfId="0" applyNumberFormat="1" applyFont="1" applyFill="1" applyAlignment="1">
      <alignment horizontal="center"/>
    </xf>
    <xf numFmtId="0" fontId="1" fillId="0" borderId="0" xfId="0" applyFont="1" applyFill="1" applyAlignment="1">
      <alignment vertical="center" wrapText="1"/>
    </xf>
    <xf numFmtId="4" fontId="1" fillId="0" borderId="0" xfId="0" applyNumberFormat="1" applyFont="1" applyFill="1" applyAlignment="1">
      <alignment horizontal="center" vertical="center"/>
    </xf>
    <xf numFmtId="0" fontId="1" fillId="0" borderId="0" xfId="0" applyFont="1" applyFill="1" applyAlignment="1">
      <alignment vertical="center"/>
    </xf>
    <xf numFmtId="0" fontId="37" fillId="0" borderId="0" xfId="0" applyFont="1" applyAlignment="1">
      <alignment vertical="center"/>
    </xf>
    <xf numFmtId="0" fontId="1" fillId="0" borderId="0" xfId="0" applyFont="1"/>
    <xf numFmtId="0" fontId="1" fillId="0" borderId="0" xfId="0" applyFont="1" applyAlignment="1"/>
    <xf numFmtId="0" fontId="1" fillId="0" borderId="8" xfId="0" applyFont="1" applyBorder="1" applyAlignment="1">
      <alignment horizontal="center"/>
    </xf>
    <xf numFmtId="0" fontId="1" fillId="0" borderId="0" xfId="51" applyFont="1" applyFill="1" applyBorder="1" applyAlignment="1" applyProtection="1">
      <alignment horizontal="center" vertical="center"/>
      <protection locked="0"/>
    </xf>
    <xf numFmtId="0" fontId="1" fillId="0" borderId="0" xfId="51" quotePrefix="1" applyFont="1" applyFill="1" applyBorder="1" applyAlignment="1">
      <alignment horizontal="left" vertical="center"/>
    </xf>
    <xf numFmtId="0" fontId="1" fillId="0" borderId="0" xfId="51" applyFont="1" applyFill="1" applyBorder="1" applyAlignment="1" applyProtection="1">
      <alignment horizontal="center" vertical="center"/>
    </xf>
    <xf numFmtId="10" fontId="1" fillId="0" borderId="0" xfId="51" applyNumberFormat="1" applyFont="1" applyFill="1" applyBorder="1" applyAlignment="1" applyProtection="1">
      <alignment horizontal="center" vertical="center"/>
    </xf>
    <xf numFmtId="0" fontId="1" fillId="0" borderId="0" xfId="51" applyFont="1" applyFill="1" applyBorder="1"/>
    <xf numFmtId="0" fontId="36" fillId="0" borderId="0" xfId="0" applyFont="1" applyAlignment="1">
      <alignment vertical="center"/>
    </xf>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1" fillId="0" borderId="5" xfId="51" applyFont="1" applyFill="1" applyBorder="1" applyAlignment="1">
      <alignment horizontal="center" vertical="center"/>
    </xf>
    <xf numFmtId="17" fontId="1" fillId="0" borderId="5" xfId="51" applyNumberFormat="1" applyFont="1" applyFill="1" applyBorder="1" applyAlignment="1">
      <alignment horizontal="center" vertical="center"/>
    </xf>
    <xf numFmtId="174" fontId="1" fillId="0" borderId="5" xfId="51" applyNumberFormat="1" applyFont="1" applyFill="1" applyBorder="1" applyAlignment="1">
      <alignment horizontal="center" vertical="center"/>
    </xf>
    <xf numFmtId="174" fontId="1" fillId="0" borderId="5" xfId="51" applyNumberFormat="1" applyFont="1" applyFill="1" applyBorder="1" applyAlignment="1">
      <alignment horizontal="center" wrapText="1"/>
    </xf>
    <xf numFmtId="0" fontId="3" fillId="0" borderId="0" xfId="51" applyFont="1" applyFill="1" applyBorder="1" applyAlignment="1">
      <alignment horizontal="center" vertical="center" wrapText="1"/>
    </xf>
    <xf numFmtId="17" fontId="1" fillId="0" borderId="6" xfId="51" applyNumberFormat="1" applyFont="1" applyFill="1" applyBorder="1" applyAlignment="1">
      <alignment horizontal="center" vertical="center"/>
    </xf>
    <xf numFmtId="0" fontId="1" fillId="0" borderId="6" xfId="51" applyFont="1" applyFill="1" applyBorder="1" applyAlignment="1">
      <alignment horizontal="center" vertical="center"/>
    </xf>
    <xf numFmtId="0" fontId="3" fillId="0" borderId="31" xfId="51" applyFont="1" applyFill="1" applyBorder="1" applyAlignment="1">
      <alignment horizontal="center" vertical="center" wrapText="1"/>
    </xf>
    <xf numFmtId="174" fontId="3" fillId="0" borderId="32" xfId="51" applyNumberFormat="1" applyFont="1" applyFill="1" applyBorder="1" applyAlignment="1">
      <alignment horizontal="center" vertical="center"/>
    </xf>
    <xf numFmtId="0" fontId="3" fillId="0" borderId="0" xfId="0" applyFont="1" applyAlignment="1">
      <alignment vertical="center" wrapText="1"/>
    </xf>
    <xf numFmtId="0" fontId="3" fillId="0" borderId="5" xfId="51" applyFont="1" applyFill="1" applyBorder="1" applyAlignment="1">
      <alignment horizontal="center" vertical="center"/>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41"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26"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1" fillId="0" borderId="39" xfId="0" applyFont="1" applyBorder="1" applyAlignment="1">
      <alignment horizontal="center"/>
    </xf>
    <xf numFmtId="0" fontId="1" fillId="0" borderId="39" xfId="51" applyFont="1" applyFill="1" applyBorder="1" applyAlignment="1">
      <alignment horizontal="center" vertical="center"/>
    </xf>
    <xf numFmtId="0" fontId="1" fillId="0" borderId="40"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 fillId="26" borderId="7" xfId="0" applyFont="1" applyFill="1" applyBorder="1" applyAlignment="1">
      <alignment horizontal="center" vertical="center"/>
    </xf>
    <xf numFmtId="0" fontId="4" fillId="26" borderId="7"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4" fillId="0" borderId="41" xfId="0" applyFont="1" applyBorder="1" applyAlignment="1">
      <alignment horizontal="center" vertical="center"/>
    </xf>
    <xf numFmtId="0" fontId="4" fillId="0" borderId="42" xfId="0" applyFont="1" applyFill="1" applyBorder="1" applyAlignment="1">
      <alignment horizontal="center" vertical="center" wrapText="1"/>
    </xf>
    <xf numFmtId="0" fontId="4" fillId="26" borderId="42" xfId="0" applyFont="1" applyFill="1" applyBorder="1" applyAlignment="1">
      <alignment horizontal="center" vertical="center"/>
    </xf>
    <xf numFmtId="4" fontId="1" fillId="0" borderId="0" xfId="0" applyNumberFormat="1" applyFont="1"/>
    <xf numFmtId="0" fontId="1" fillId="0" borderId="1" xfId="0" applyFont="1" applyBorder="1" applyAlignment="1">
      <alignment horizontal="center"/>
    </xf>
    <xf numFmtId="0" fontId="1" fillId="0" borderId="1" xfId="51" applyFont="1" applyFill="1" applyBorder="1" applyAlignment="1">
      <alignment horizontal="center" vertical="center" wrapText="1"/>
    </xf>
    <xf numFmtId="0" fontId="1" fillId="0" borderId="44" xfId="0" applyFont="1" applyBorder="1" applyAlignment="1">
      <alignment horizontal="center"/>
    </xf>
    <xf numFmtId="0" fontId="3" fillId="0" borderId="37" xfId="0" applyFont="1" applyBorder="1" applyAlignment="1">
      <alignment horizontal="center" vertical="center" wrapText="1"/>
    </xf>
    <xf numFmtId="4" fontId="3" fillId="0" borderId="32" xfId="0" applyNumberFormat="1" applyFont="1" applyBorder="1" applyAlignment="1">
      <alignment horizontal="center" vertical="center" wrapText="1"/>
    </xf>
    <xf numFmtId="4" fontId="1" fillId="0" borderId="15" xfId="0" applyNumberFormat="1" applyFont="1" applyBorder="1"/>
    <xf numFmtId="4" fontId="1" fillId="0" borderId="43" xfId="0" applyNumberFormat="1" applyFont="1" applyBorder="1"/>
    <xf numFmtId="0" fontId="1" fillId="0" borderId="45" xfId="51" applyFont="1" applyFill="1" applyBorder="1" applyAlignment="1">
      <alignment horizontal="center" vertical="center"/>
    </xf>
    <xf numFmtId="0" fontId="4" fillId="0" borderId="46" xfId="0" applyFont="1" applyBorder="1" applyAlignment="1">
      <alignment horizontal="center" vertical="center"/>
    </xf>
    <xf numFmtId="0" fontId="4" fillId="0" borderId="47" xfId="0" applyFont="1" applyFill="1" applyBorder="1" applyAlignment="1">
      <alignment horizontal="center" vertical="center"/>
    </xf>
    <xf numFmtId="0" fontId="4" fillId="0" borderId="47" xfId="0" applyFont="1" applyBorder="1" applyAlignment="1">
      <alignment horizontal="center" vertical="center"/>
    </xf>
    <xf numFmtId="0" fontId="1" fillId="0" borderId="48" xfId="0" applyFont="1" applyBorder="1" applyAlignment="1">
      <alignment horizontal="center"/>
    </xf>
    <xf numFmtId="4" fontId="1" fillId="0" borderId="49" xfId="0" applyNumberFormat="1" applyFont="1" applyBorder="1"/>
    <xf numFmtId="4" fontId="3" fillId="0" borderId="0" xfId="0" applyNumberFormat="1" applyFont="1" applyAlignment="1">
      <alignment vertical="center"/>
    </xf>
    <xf numFmtId="4" fontId="3" fillId="0" borderId="36" xfId="0" applyNumberFormat="1"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9" fillId="0" borderId="0" xfId="0" applyFont="1" applyAlignment="1">
      <alignment horizontal="left" vertical="top" wrapText="1"/>
    </xf>
    <xf numFmtId="0" fontId="3" fillId="0" borderId="33" xfId="0" applyFont="1" applyBorder="1" applyAlignment="1">
      <alignment horizontal="center" wrapText="1"/>
    </xf>
    <xf numFmtId="0" fontId="3" fillId="0" borderId="46" xfId="0" applyFont="1" applyBorder="1" applyAlignment="1">
      <alignment horizontal="center" vertical="center"/>
    </xf>
    <xf numFmtId="0" fontId="3" fillId="0" borderId="49" xfId="0" applyFont="1" applyBorder="1" applyAlignment="1">
      <alignment horizontal="center" wrapText="1"/>
    </xf>
    <xf numFmtId="4" fontId="1" fillId="0" borderId="15" xfId="0" applyNumberFormat="1" applyFont="1" applyBorder="1" applyAlignment="1">
      <alignment horizontal="center"/>
    </xf>
    <xf numFmtId="0" fontId="1" fillId="0" borderId="7" xfId="0" applyFont="1" applyBorder="1" applyAlignment="1">
      <alignment horizontal="center"/>
    </xf>
    <xf numFmtId="4" fontId="4" fillId="0" borderId="15" xfId="0" applyNumberFormat="1" applyFont="1" applyFill="1" applyBorder="1" applyAlignment="1">
      <alignment horizontal="center" vertical="center"/>
    </xf>
    <xf numFmtId="0" fontId="4" fillId="0" borderId="17" xfId="0" applyFont="1" applyBorder="1" applyAlignment="1">
      <alignment horizontal="center" vertical="center"/>
    </xf>
    <xf numFmtId="4" fontId="4" fillId="0" borderId="18" xfId="0" applyNumberFormat="1" applyFont="1" applyFill="1" applyBorder="1" applyAlignment="1">
      <alignment horizontal="center" vertical="center" wrapText="1"/>
    </xf>
    <xf numFmtId="0" fontId="1" fillId="0" borderId="34" xfId="0" applyFont="1" applyBorder="1" applyAlignment="1">
      <alignment horizontal="right" vertical="top" wrapText="1"/>
    </xf>
    <xf numFmtId="0" fontId="1" fillId="0" borderId="35" xfId="0" applyFont="1" applyBorder="1" applyAlignment="1">
      <alignment horizontal="center" vertical="top" wrapText="1"/>
    </xf>
    <xf numFmtId="0" fontId="1" fillId="0" borderId="36" xfId="0" applyFont="1" applyBorder="1"/>
    <xf numFmtId="0" fontId="1" fillId="0" borderId="34" xfId="0" applyFont="1" applyBorder="1" applyAlignment="1">
      <alignment horizontal="right"/>
    </xf>
    <xf numFmtId="0" fontId="1" fillId="0" borderId="0" xfId="51" applyFont="1" applyAlignment="1">
      <alignment horizontal="center"/>
    </xf>
    <xf numFmtId="0" fontId="1" fillId="0" borderId="0" xfId="51" applyFont="1"/>
    <xf numFmtId="0" fontId="3" fillId="0" borderId="5" xfId="51" applyFont="1" applyFill="1" applyBorder="1" applyAlignment="1">
      <alignment horizontal="center"/>
    </xf>
    <xf numFmtId="0" fontId="1" fillId="0" borderId="0" xfId="51" applyFont="1" applyFill="1"/>
    <xf numFmtId="175" fontId="3" fillId="0" borderId="52" xfId="131" applyNumberFormat="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10" fontId="3" fillId="0" borderId="53" xfId="53" applyNumberFormat="1" applyFont="1" applyFill="1" applyBorder="1" applyAlignment="1">
      <alignment horizontal="center" vertical="center"/>
    </xf>
    <xf numFmtId="4" fontId="3" fillId="0" borderId="52"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3" xfId="51" applyNumberFormat="1" applyFont="1" applyFill="1" applyBorder="1" applyAlignment="1">
      <alignment vertical="center"/>
    </xf>
    <xf numFmtId="4" fontId="44" fillId="0" borderId="52" xfId="51" quotePrefix="1" applyNumberFormat="1" applyFont="1" applyFill="1" applyBorder="1" applyAlignment="1">
      <alignment horizontal="left" vertical="center"/>
    </xf>
    <xf numFmtId="4" fontId="1" fillId="0" borderId="52" xfId="51" applyNumberFormat="1" applyFont="1" applyFill="1" applyBorder="1" applyAlignment="1" applyProtection="1">
      <alignment horizontal="center" vertical="center"/>
      <protection locked="0"/>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2" xfId="51" applyNumberFormat="1" applyFont="1" applyFill="1" applyBorder="1" applyAlignment="1">
      <alignment horizontal="center" vertical="center"/>
    </xf>
    <xf numFmtId="4" fontId="1" fillId="0" borderId="52" xfId="51" applyNumberFormat="1" applyFont="1" applyFill="1" applyBorder="1" applyAlignment="1">
      <alignment horizontal="center" vertical="center"/>
    </xf>
    <xf numFmtId="4" fontId="1" fillId="0" borderId="0" xfId="51" applyNumberFormat="1" applyFont="1" applyFill="1"/>
    <xf numFmtId="4" fontId="1" fillId="0" borderId="52" xfId="51" applyNumberFormat="1" applyFont="1" applyFill="1" applyBorder="1" applyAlignment="1">
      <alignment horizontal="center" vertical="center" wrapText="1"/>
    </xf>
    <xf numFmtId="4" fontId="3" fillId="0" borderId="55"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1" xfId="51" applyNumberFormat="1" applyFont="1" applyFill="1" applyBorder="1" applyAlignment="1">
      <alignment horizontal="left" vertical="center"/>
    </xf>
    <xf numFmtId="4" fontId="3" fillId="0" borderId="53" xfId="51" applyNumberFormat="1" applyFont="1" applyFill="1" applyBorder="1" applyAlignment="1">
      <alignment horizontal="center" vertical="center"/>
    </xf>
    <xf numFmtId="4" fontId="3" fillId="0" borderId="51"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56" xfId="51" applyNumberFormat="1" applyFont="1" applyFill="1" applyBorder="1" applyAlignment="1">
      <alignment horizontal="center" vertical="center"/>
    </xf>
    <xf numFmtId="0" fontId="3" fillId="0" borderId="0" xfId="51" applyFont="1" applyFill="1"/>
    <xf numFmtId="4" fontId="1" fillId="0" borderId="52"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3"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3" xfId="51" applyNumberFormat="1" applyFont="1" applyFill="1" applyBorder="1" applyAlignment="1">
      <alignment horizontal="right" vertical="center"/>
    </xf>
    <xf numFmtId="0" fontId="42" fillId="0" borderId="52"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2"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3" xfId="51" applyFont="1" applyFill="1" applyBorder="1" applyAlignment="1">
      <alignment vertical="center"/>
    </xf>
    <xf numFmtId="4" fontId="42" fillId="0" borderId="52"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3" xfId="51" quotePrefix="1" applyFont="1" applyFill="1" applyBorder="1" applyAlignment="1">
      <alignment horizontal="center" vertical="center"/>
    </xf>
    <xf numFmtId="4" fontId="1" fillId="0" borderId="54" xfId="51" applyNumberFormat="1" applyFont="1" applyFill="1" applyBorder="1" applyAlignment="1">
      <alignment horizontal="center" vertical="center"/>
    </xf>
    <xf numFmtId="4" fontId="1" fillId="0" borderId="8" xfId="51" applyNumberFormat="1" applyFont="1" applyFill="1" applyBorder="1" applyAlignment="1">
      <alignment horizontal="centerContinuous" vertical="center"/>
    </xf>
    <xf numFmtId="4" fontId="1" fillId="0" borderId="8" xfId="51" applyNumberFormat="1" applyFont="1" applyFill="1" applyBorder="1" applyAlignment="1">
      <alignment vertical="center"/>
    </xf>
    <xf numFmtId="4" fontId="1" fillId="0" borderId="8" xfId="51" applyNumberFormat="1" applyFont="1" applyFill="1" applyBorder="1" applyAlignment="1">
      <alignment horizontal="center" vertical="center"/>
    </xf>
    <xf numFmtId="4" fontId="1" fillId="0" borderId="55" xfId="51" applyNumberFormat="1" applyFont="1" applyFill="1" applyBorder="1" applyAlignment="1">
      <alignment vertical="center"/>
    </xf>
    <xf numFmtId="0" fontId="3" fillId="0" borderId="5" xfId="51" applyFont="1" applyBorder="1" applyAlignment="1">
      <alignment horizontal="center"/>
    </xf>
    <xf numFmtId="0" fontId="1" fillId="0" borderId="5" xfId="51" applyFont="1" applyBorder="1" applyAlignment="1">
      <alignment horizontal="center"/>
    </xf>
    <xf numFmtId="0" fontId="1" fillId="0" borderId="5" xfId="51" applyFont="1" applyBorder="1"/>
    <xf numFmtId="4" fontId="1" fillId="0" borderId="5" xfId="51" applyNumberFormat="1" applyFont="1" applyBorder="1"/>
    <xf numFmtId="0" fontId="1" fillId="0" borderId="5" xfId="51" applyFont="1" applyBorder="1" applyAlignment="1">
      <alignment wrapText="1"/>
    </xf>
    <xf numFmtId="0" fontId="3" fillId="0" borderId="5" xfId="51" applyFont="1" applyBorder="1"/>
    <xf numFmtId="4" fontId="3" fillId="0" borderId="5" xfId="51" applyNumberFormat="1" applyFont="1" applyBorder="1"/>
    <xf numFmtId="177" fontId="1" fillId="0" borderId="5" xfId="51" applyNumberFormat="1" applyFont="1" applyBorder="1"/>
    <xf numFmtId="0" fontId="3" fillId="0" borderId="0" xfId="51" applyFont="1" applyBorder="1"/>
    <xf numFmtId="4" fontId="3" fillId="0" borderId="0" xfId="51" applyNumberFormat="1" applyFont="1" applyBorder="1"/>
    <xf numFmtId="4" fontId="1" fillId="0" borderId="0" xfId="51" applyNumberFormat="1" applyFont="1"/>
    <xf numFmtId="4" fontId="3" fillId="0" borderId="5" xfId="51" applyNumberFormat="1" applyFont="1" applyBorder="1" applyAlignment="1">
      <alignment horizontal="center"/>
    </xf>
    <xf numFmtId="0" fontId="3" fillId="0" borderId="5" xfId="51" applyFont="1" applyFill="1" applyBorder="1"/>
    <xf numFmtId="0" fontId="3" fillId="0" borderId="0" xfId="51" applyFont="1" applyFill="1" applyBorder="1"/>
    <xf numFmtId="4" fontId="3" fillId="0" borderId="51"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56" xfId="51" applyNumberFormat="1" applyFont="1" applyFill="1" applyBorder="1" applyAlignment="1">
      <alignment vertical="center"/>
    </xf>
    <xf numFmtId="0" fontId="1" fillId="0" borderId="0" xfId="51" applyFont="1" applyFill="1" applyAlignment="1">
      <alignment vertical="center"/>
    </xf>
    <xf numFmtId="4" fontId="26" fillId="0" borderId="52" xfId="51" applyNumberFormat="1" applyFont="1" applyFill="1" applyBorder="1" applyAlignment="1">
      <alignment horizontal="left" vertical="center"/>
    </xf>
    <xf numFmtId="2" fontId="1" fillId="0" borderId="57" xfId="51" applyNumberFormat="1" applyFont="1" applyFill="1" applyBorder="1" applyAlignment="1" applyProtection="1">
      <alignment horizontal="center" vertical="center"/>
      <protection locked="0"/>
    </xf>
    <xf numFmtId="4" fontId="1" fillId="0" borderId="58" xfId="51" applyNumberFormat="1" applyFont="1" applyFill="1" applyBorder="1" applyAlignment="1">
      <alignment horizontal="center" vertical="center"/>
    </xf>
    <xf numFmtId="10" fontId="1" fillId="0" borderId="58" xfId="53" applyNumberFormat="1" applyFont="1" applyFill="1" applyBorder="1" applyAlignment="1" applyProtection="1">
      <alignment horizontal="center" vertical="center"/>
    </xf>
    <xf numFmtId="3" fontId="1" fillId="0" borderId="58" xfId="51" applyNumberFormat="1" applyFont="1" applyFill="1" applyBorder="1" applyAlignment="1" applyProtection="1">
      <alignment horizontal="center" vertical="center"/>
    </xf>
    <xf numFmtId="4" fontId="1" fillId="0" borderId="59" xfId="51" quotePrefix="1" applyNumberFormat="1" applyFont="1" applyFill="1" applyBorder="1" applyAlignment="1">
      <alignment horizontal="center" vertical="center"/>
    </xf>
    <xf numFmtId="4" fontId="1" fillId="0" borderId="60" xfId="51" applyNumberFormat="1" applyFont="1" applyFill="1" applyBorder="1" applyAlignment="1">
      <alignment horizontal="center" vertical="center"/>
    </xf>
    <xf numFmtId="4" fontId="1" fillId="0" borderId="52" xfId="51" quotePrefix="1" applyNumberFormat="1" applyFont="1" applyFill="1" applyBorder="1" applyAlignment="1">
      <alignment horizontal="center" vertical="center"/>
    </xf>
    <xf numFmtId="4" fontId="1" fillId="0" borderId="58" xfId="51" applyNumberFormat="1" applyFont="1" applyFill="1" applyBorder="1" applyAlignment="1" applyProtection="1">
      <alignment horizontal="center" vertical="center"/>
    </xf>
    <xf numFmtId="3" fontId="1" fillId="0" borderId="58" xfId="51" applyNumberFormat="1" applyFont="1" applyFill="1" applyBorder="1" applyAlignment="1">
      <alignment horizontal="center" vertical="center"/>
    </xf>
    <xf numFmtId="4" fontId="26" fillId="0" borderId="52" xfId="51" applyNumberFormat="1" applyFont="1" applyFill="1" applyBorder="1" applyAlignment="1">
      <alignment vertical="center"/>
    </xf>
    <xf numFmtId="10" fontId="1" fillId="0" borderId="58" xfId="51" applyNumberFormat="1" applyFont="1" applyFill="1" applyBorder="1" applyAlignment="1" applyProtection="1">
      <alignment horizontal="center" vertical="center"/>
    </xf>
    <xf numFmtId="4" fontId="1" fillId="0" borderId="59" xfId="51" applyNumberFormat="1" applyFont="1" applyFill="1" applyBorder="1" applyAlignment="1">
      <alignment horizontal="center" vertical="center"/>
    </xf>
    <xf numFmtId="4" fontId="3" fillId="0" borderId="57" xfId="51" applyNumberFormat="1" applyFont="1" applyFill="1" applyBorder="1" applyAlignment="1">
      <alignment horizontal="left" vertical="center"/>
    </xf>
    <xf numFmtId="4" fontId="1" fillId="0" borderId="58" xfId="51" applyNumberFormat="1" applyFont="1" applyFill="1" applyBorder="1" applyAlignment="1">
      <alignment vertical="center"/>
    </xf>
    <xf numFmtId="4" fontId="1" fillId="0" borderId="58" xfId="51" quotePrefix="1" applyNumberFormat="1" applyFont="1" applyFill="1" applyBorder="1" applyAlignment="1">
      <alignment horizontal="center" vertical="center"/>
    </xf>
    <xf numFmtId="4" fontId="3" fillId="0" borderId="60" xfId="51" applyNumberFormat="1" applyFont="1" applyFill="1" applyBorder="1" applyAlignment="1">
      <alignment horizontal="center" vertical="center"/>
    </xf>
    <xf numFmtId="4" fontId="3" fillId="0" borderId="54" xfId="51" quotePrefix="1" applyNumberFormat="1" applyFont="1" applyFill="1" applyBorder="1" applyAlignment="1">
      <alignment horizontal="left" vertical="center"/>
    </xf>
    <xf numFmtId="4" fontId="1" fillId="0" borderId="8" xfId="51" quotePrefix="1" applyNumberFormat="1" applyFont="1" applyFill="1" applyBorder="1" applyAlignment="1">
      <alignment horizontal="center" vertical="center"/>
    </xf>
    <xf numFmtId="0" fontId="3" fillId="0" borderId="55"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2" xfId="51" quotePrefix="1" applyNumberFormat="1" applyFont="1" applyFill="1" applyBorder="1" applyAlignment="1">
      <alignment horizontal="left" vertical="center"/>
    </xf>
    <xf numFmtId="4" fontId="1" fillId="0" borderId="57" xfId="51" applyNumberFormat="1" applyFont="1" applyFill="1" applyBorder="1" applyAlignment="1" applyProtection="1">
      <alignment horizontal="center" vertical="center"/>
      <protection locked="0"/>
    </xf>
    <xf numFmtId="10" fontId="1" fillId="0" borderId="58" xfId="53" applyNumberFormat="1" applyFont="1" applyFill="1" applyBorder="1" applyAlignment="1">
      <alignment horizontal="center" vertical="center"/>
    </xf>
    <xf numFmtId="3" fontId="1" fillId="0" borderId="58" xfId="51" applyNumberFormat="1" applyFont="1" applyFill="1" applyBorder="1" applyAlignment="1" applyProtection="1">
      <alignment horizontal="center" vertical="center"/>
      <protection locked="0"/>
    </xf>
    <xf numFmtId="10" fontId="1" fillId="0" borderId="58" xfId="51" applyNumberFormat="1" applyFont="1" applyFill="1" applyBorder="1" applyAlignment="1">
      <alignment horizontal="center" vertical="center"/>
    </xf>
    <xf numFmtId="2" fontId="1" fillId="0" borderId="58" xfId="51" applyNumberFormat="1" applyFont="1" applyFill="1" applyBorder="1" applyAlignment="1" applyProtection="1">
      <alignment horizontal="center" vertical="center"/>
      <protection locked="0"/>
    </xf>
    <xf numFmtId="4" fontId="1" fillId="0" borderId="57"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4" xfId="51" applyNumberFormat="1" applyFont="1" applyFill="1" applyBorder="1" applyAlignment="1">
      <alignment vertical="center"/>
    </xf>
    <xf numFmtId="4" fontId="26" fillId="0" borderId="51" xfId="51" applyNumberFormat="1" applyFont="1" applyFill="1" applyBorder="1" applyAlignment="1">
      <alignment vertical="center"/>
    </xf>
    <xf numFmtId="1" fontId="1" fillId="0" borderId="57" xfId="51" applyNumberFormat="1" applyFont="1" applyFill="1" applyBorder="1" applyAlignment="1" applyProtection="1">
      <alignment horizontal="center" vertical="center"/>
      <protection locked="0"/>
    </xf>
    <xf numFmtId="4" fontId="1" fillId="0" borderId="58" xfId="51" applyNumberFormat="1" applyFont="1" applyFill="1" applyBorder="1" applyAlignment="1" applyProtection="1">
      <alignment horizontal="center" vertical="center"/>
      <protection locked="0"/>
    </xf>
    <xf numFmtId="4" fontId="3" fillId="26" borderId="52" xfId="51" applyNumberFormat="1" applyFont="1" applyFill="1" applyBorder="1" applyAlignment="1">
      <alignment vertical="center"/>
    </xf>
    <xf numFmtId="4" fontId="1" fillId="26" borderId="0" xfId="51" applyNumberFormat="1" applyFont="1" applyFill="1" applyBorder="1" applyAlignment="1">
      <alignment vertical="center"/>
    </xf>
    <xf numFmtId="4" fontId="1" fillId="26" borderId="61" xfId="51" applyNumberFormat="1" applyFont="1" applyFill="1" applyBorder="1" applyAlignment="1">
      <alignment vertical="center"/>
    </xf>
    <xf numFmtId="9" fontId="1" fillId="26" borderId="57" xfId="51" applyNumberFormat="1" applyFont="1" applyFill="1" applyBorder="1" applyAlignment="1" applyProtection="1">
      <alignment horizontal="center" vertical="center"/>
      <protection locked="0"/>
    </xf>
    <xf numFmtId="4" fontId="1" fillId="26" borderId="58" xfId="51" applyNumberFormat="1" applyFont="1" applyFill="1" applyBorder="1" applyAlignment="1">
      <alignment horizontal="center" vertical="center"/>
    </xf>
    <xf numFmtId="4" fontId="1" fillId="26" borderId="58"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center" vertical="center"/>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57" xfId="51" applyNumberFormat="1" applyFont="1" applyFill="1" applyBorder="1" applyAlignment="1">
      <alignment vertical="center"/>
    </xf>
    <xf numFmtId="0" fontId="1" fillId="0" borderId="0" xfId="51" applyFont="1" applyFill="1" applyAlignment="1">
      <alignment horizontal="left"/>
    </xf>
    <xf numFmtId="0" fontId="3" fillId="26" borderId="5" xfId="51" applyFont="1" applyFill="1" applyBorder="1" applyAlignment="1">
      <alignment wrapText="1"/>
    </xf>
    <xf numFmtId="0" fontId="3" fillId="26" borderId="5" xfId="51" applyFont="1" applyFill="1" applyBorder="1" applyAlignment="1">
      <alignment horizontal="center" wrapText="1"/>
    </xf>
    <xf numFmtId="0" fontId="3" fillId="26" borderId="0" xfId="51" applyFont="1" applyFill="1" applyAlignment="1">
      <alignment wrapText="1"/>
    </xf>
    <xf numFmtId="0" fontId="3" fillId="26" borderId="0" xfId="51" applyFont="1" applyFill="1" applyAlignment="1">
      <alignment horizontal="center" wrapText="1"/>
    </xf>
    <xf numFmtId="1" fontId="3" fillId="3" borderId="5" xfId="51" applyNumberFormat="1" applyFont="1" applyFill="1" applyBorder="1" applyAlignment="1">
      <alignment horizontal="center" wrapText="1"/>
    </xf>
    <xf numFmtId="4" fontId="3" fillId="3" borderId="5" xfId="51" applyNumberFormat="1" applyFont="1" applyFill="1" applyBorder="1" applyAlignment="1">
      <alignment horizontal="center" wrapText="1"/>
    </xf>
    <xf numFmtId="0" fontId="28" fillId="0" borderId="0" xfId="0" applyFont="1" applyAlignment="1">
      <alignment horizontal="center" vertical="center"/>
    </xf>
    <xf numFmtId="0" fontId="46" fillId="0" borderId="0" xfId="0" applyFont="1" applyAlignment="1">
      <alignment vertical="center"/>
    </xf>
    <xf numFmtId="178" fontId="46" fillId="0" borderId="0" xfId="0" applyNumberFormat="1" applyFont="1" applyAlignment="1">
      <alignment horizontal="center" vertical="center"/>
    </xf>
    <xf numFmtId="178" fontId="46" fillId="0" borderId="0" xfId="0" applyNumberFormat="1" applyFont="1" applyAlignment="1">
      <alignment vertical="center"/>
    </xf>
    <xf numFmtId="0" fontId="46" fillId="0" borderId="0" xfId="51" applyFont="1" applyFill="1" applyBorder="1" applyAlignment="1">
      <alignment horizontal="center" vertical="center"/>
    </xf>
    <xf numFmtId="0" fontId="46" fillId="0" borderId="0" xfId="0" applyFont="1"/>
    <xf numFmtId="178" fontId="46" fillId="0" borderId="0" xfId="0" applyNumberFormat="1" applyFont="1" applyAlignment="1">
      <alignment horizontal="center"/>
    </xf>
    <xf numFmtId="178" fontId="46"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6" fillId="0" borderId="0" xfId="0" applyFont="1" applyAlignment="1"/>
    <xf numFmtId="178" fontId="46" fillId="0" borderId="0" xfId="0" applyNumberFormat="1" applyFont="1" applyAlignment="1"/>
    <xf numFmtId="0" fontId="28" fillId="0" borderId="0" xfId="51" applyFont="1" applyFill="1" applyBorder="1" applyAlignment="1">
      <alignment vertical="center"/>
    </xf>
    <xf numFmtId="0" fontId="46" fillId="0" borderId="51" xfId="51" applyFont="1" applyFill="1" applyBorder="1" applyAlignment="1">
      <alignment horizontal="center" vertical="center"/>
    </xf>
    <xf numFmtId="0" fontId="46" fillId="0" borderId="4" xfId="0" applyFont="1" applyBorder="1"/>
    <xf numFmtId="178" fontId="46" fillId="0" borderId="4" xfId="0" applyNumberFormat="1" applyFont="1" applyBorder="1" applyAlignment="1">
      <alignment horizontal="center"/>
    </xf>
    <xf numFmtId="0" fontId="47" fillId="0" borderId="4" xfId="198" applyFont="1" applyBorder="1"/>
    <xf numFmtId="0" fontId="46" fillId="0" borderId="52" xfId="51" applyFont="1" applyFill="1" applyBorder="1" applyAlignment="1">
      <alignment horizontal="center" vertical="center"/>
    </xf>
    <xf numFmtId="0" fontId="46" fillId="0" borderId="0" xfId="0" applyFont="1" applyBorder="1"/>
    <xf numFmtId="178" fontId="46" fillId="0" borderId="0" xfId="0" applyNumberFormat="1" applyFont="1" applyBorder="1" applyAlignment="1">
      <alignment horizontal="center"/>
    </xf>
    <xf numFmtId="0" fontId="47" fillId="0" borderId="0" xfId="198" applyFont="1" applyBorder="1"/>
    <xf numFmtId="0" fontId="46" fillId="0" borderId="54" xfId="51" applyFont="1" applyFill="1" applyBorder="1" applyAlignment="1">
      <alignment horizontal="center" vertical="center"/>
    </xf>
    <xf numFmtId="0" fontId="46" fillId="0" borderId="8" xfId="0" applyFont="1" applyBorder="1"/>
    <xf numFmtId="178" fontId="46" fillId="0" borderId="8" xfId="0" applyNumberFormat="1" applyFont="1" applyBorder="1" applyAlignment="1">
      <alignment horizontal="center"/>
    </xf>
    <xf numFmtId="0" fontId="47" fillId="0" borderId="8" xfId="198" applyFont="1" applyBorder="1"/>
    <xf numFmtId="0" fontId="31" fillId="0" borderId="4" xfId="198" applyBorder="1"/>
    <xf numFmtId="0" fontId="46" fillId="0" borderId="52" xfId="0" applyFont="1" applyBorder="1" applyAlignment="1">
      <alignment horizontal="center" vertical="center"/>
    </xf>
    <xf numFmtId="0" fontId="31" fillId="0" borderId="0" xfId="198" applyBorder="1"/>
    <xf numFmtId="0" fontId="31" fillId="0" borderId="8" xfId="198" applyBorder="1"/>
    <xf numFmtId="4" fontId="3" fillId="26" borderId="5" xfId="51" applyNumberFormat="1" applyFont="1" applyFill="1" applyBorder="1" applyAlignment="1">
      <alignment horizontal="center" wrapText="1"/>
    </xf>
    <xf numFmtId="0" fontId="3" fillId="0" borderId="52" xfId="51" applyFont="1" applyFill="1" applyBorder="1" applyAlignment="1">
      <alignment vertical="center"/>
    </xf>
    <xf numFmtId="0" fontId="26" fillId="0" borderId="52" xfId="51" quotePrefix="1" applyFont="1" applyFill="1" applyBorder="1" applyAlignment="1">
      <alignment horizontal="left" vertical="center"/>
    </xf>
    <xf numFmtId="0" fontId="26" fillId="0" borderId="54" xfId="51" applyFont="1" applyFill="1" applyBorder="1" applyAlignment="1">
      <alignment horizontal="left" vertical="center"/>
    </xf>
    <xf numFmtId="0" fontId="1" fillId="0" borderId="8" xfId="51" applyFont="1" applyFill="1" applyBorder="1" applyAlignment="1">
      <alignment vertical="center"/>
    </xf>
    <xf numFmtId="0" fontId="3" fillId="0" borderId="8" xfId="51" applyFont="1" applyFill="1" applyBorder="1" applyAlignment="1">
      <alignment vertical="center"/>
    </xf>
    <xf numFmtId="0" fontId="1" fillId="0" borderId="55" xfId="51" applyFont="1" applyFill="1" applyBorder="1" applyAlignment="1">
      <alignment vertical="center"/>
    </xf>
    <xf numFmtId="174" fontId="1" fillId="0" borderId="61" xfId="51" applyNumberFormat="1" applyFont="1" applyFill="1" applyBorder="1" applyAlignment="1" applyProtection="1">
      <alignment horizontal="center" vertical="center"/>
      <protection locked="0"/>
    </xf>
    <xf numFmtId="0" fontId="1" fillId="0" borderId="62" xfId="51" quotePrefix="1" applyFont="1" applyFill="1" applyBorder="1" applyAlignment="1">
      <alignment horizontal="center" vertical="center"/>
    </xf>
    <xf numFmtId="177" fontId="1" fillId="0" borderId="62" xfId="51" applyNumberFormat="1" applyFont="1" applyFill="1" applyBorder="1" applyAlignment="1" applyProtection="1">
      <alignment horizontal="center" vertical="center"/>
      <protection locked="0"/>
    </xf>
    <xf numFmtId="0" fontId="1" fillId="0" borderId="63" xfId="51" quotePrefix="1" applyFont="1" applyFill="1" applyBorder="1" applyAlignment="1">
      <alignment horizontal="center" vertical="center"/>
    </xf>
    <xf numFmtId="4" fontId="1" fillId="0" borderId="64" xfId="51" applyNumberFormat="1" applyFont="1" applyFill="1" applyBorder="1" applyAlignment="1">
      <alignment horizontal="center" vertical="center"/>
    </xf>
    <xf numFmtId="0" fontId="1" fillId="0" borderId="52" xfId="51" applyFont="1" applyFill="1" applyBorder="1" applyAlignment="1">
      <alignment horizontal="left" vertical="center"/>
    </xf>
    <xf numFmtId="3" fontId="1" fillId="0" borderId="0" xfId="51" applyNumberFormat="1" applyFont="1" applyFill="1" applyAlignment="1">
      <alignment vertical="center"/>
    </xf>
    <xf numFmtId="174" fontId="1" fillId="0" borderId="57" xfId="51" applyNumberFormat="1" applyFont="1" applyFill="1" applyBorder="1" applyAlignment="1" applyProtection="1">
      <alignment horizontal="center" vertical="center"/>
      <protection locked="0"/>
    </xf>
    <xf numFmtId="0" fontId="1" fillId="0" borderId="58" xfId="51" quotePrefix="1" applyFont="1" applyFill="1" applyBorder="1" applyAlignment="1">
      <alignment horizontal="center" vertical="center"/>
    </xf>
    <xf numFmtId="177" fontId="1" fillId="0" borderId="58" xfId="51" applyNumberFormat="1" applyFont="1" applyFill="1" applyBorder="1" applyAlignment="1" applyProtection="1">
      <alignment horizontal="center" vertical="center"/>
      <protection locked="0"/>
    </xf>
    <xf numFmtId="0" fontId="1" fillId="0" borderId="59" xfId="51" quotePrefix="1" applyFont="1" applyFill="1" applyBorder="1" applyAlignment="1">
      <alignment horizontal="center" vertical="center"/>
    </xf>
    <xf numFmtId="4" fontId="1" fillId="0" borderId="65" xfId="51" applyNumberFormat="1" applyFont="1" applyFill="1" applyBorder="1" applyAlignment="1">
      <alignment horizontal="center" vertical="center"/>
    </xf>
    <xf numFmtId="4" fontId="3" fillId="0" borderId="51"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66"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2" xfId="51" applyFont="1" applyFill="1" applyBorder="1" applyAlignment="1">
      <alignment vertical="center"/>
    </xf>
    <xf numFmtId="0" fontId="1" fillId="0" borderId="58" xfId="51" applyFont="1" applyFill="1" applyBorder="1" applyAlignment="1">
      <alignment horizontal="center" vertical="center"/>
    </xf>
    <xf numFmtId="179" fontId="1" fillId="0" borderId="58" xfId="51" applyNumberFormat="1" applyFont="1" applyFill="1" applyBorder="1" applyAlignment="1" applyProtection="1">
      <alignment horizontal="center" vertical="center"/>
      <protection locked="0"/>
    </xf>
    <xf numFmtId="0" fontId="1" fillId="0" borderId="58" xfId="51" applyFont="1" applyFill="1" applyBorder="1" applyAlignment="1" applyProtection="1">
      <alignment horizontal="center" vertical="center"/>
    </xf>
    <xf numFmtId="0" fontId="1" fillId="0" borderId="52" xfId="51" quotePrefix="1" applyFont="1" applyFill="1" applyBorder="1" applyAlignment="1">
      <alignment horizontal="center" vertical="center"/>
    </xf>
    <xf numFmtId="10" fontId="1" fillId="0" borderId="58" xfId="51" applyNumberFormat="1" applyFont="1" applyFill="1" applyBorder="1" applyAlignment="1" applyProtection="1">
      <alignment horizontal="center" vertical="center"/>
      <protection locked="0"/>
    </xf>
    <xf numFmtId="180" fontId="1" fillId="0" borderId="52" xfId="51" applyNumberFormat="1" applyFont="1" applyFill="1" applyBorder="1" applyAlignment="1">
      <alignment vertical="center"/>
    </xf>
    <xf numFmtId="180" fontId="26" fillId="0" borderId="52" xfId="51" applyNumberFormat="1" applyFont="1" applyFill="1" applyBorder="1" applyAlignment="1">
      <alignment vertical="center"/>
    </xf>
    <xf numFmtId="4" fontId="1" fillId="0" borderId="67" xfId="51" applyNumberFormat="1" applyFont="1" applyFill="1" applyBorder="1" applyAlignment="1">
      <alignment horizontal="centerContinuous" vertical="center"/>
    </xf>
    <xf numFmtId="4" fontId="3" fillId="0" borderId="68" xfId="51" applyNumberFormat="1" applyFont="1" applyFill="1" applyBorder="1" applyAlignment="1">
      <alignment horizontal="center" vertical="center"/>
    </xf>
    <xf numFmtId="4" fontId="26" fillId="0" borderId="54" xfId="51" applyNumberFormat="1" applyFont="1" applyFill="1" applyBorder="1" applyAlignment="1">
      <alignment vertical="center"/>
    </xf>
    <xf numFmtId="4" fontId="1" fillId="0" borderId="61" xfId="51" applyNumberFormat="1" applyFont="1" applyFill="1" applyBorder="1" applyAlignment="1">
      <alignment vertical="center"/>
    </xf>
    <xf numFmtId="4" fontId="1" fillId="0" borderId="62" xfId="51" applyNumberFormat="1" applyFont="1" applyFill="1" applyBorder="1" applyAlignment="1">
      <alignment vertical="center"/>
    </xf>
    <xf numFmtId="4" fontId="1" fillId="26" borderId="62" xfId="51" applyNumberFormat="1" applyFont="1" applyFill="1" applyBorder="1" applyAlignment="1" applyProtection="1">
      <alignment horizontal="center" vertical="center"/>
      <protection locked="0"/>
    </xf>
    <xf numFmtId="4" fontId="1" fillId="0" borderId="62" xfId="51" applyNumberFormat="1" applyFont="1" applyFill="1" applyBorder="1" applyAlignment="1">
      <alignment horizontal="center" vertical="center"/>
    </xf>
    <xf numFmtId="3" fontId="1" fillId="0" borderId="62" xfId="51" applyNumberFormat="1" applyFont="1" applyFill="1" applyBorder="1" applyAlignment="1" applyProtection="1">
      <alignment horizontal="center" vertical="center"/>
      <protection locked="0"/>
    </xf>
    <xf numFmtId="4" fontId="1" fillId="0" borderId="63" xfId="51" quotePrefix="1" applyNumberFormat="1" applyFont="1" applyFill="1" applyBorder="1" applyAlignment="1">
      <alignment horizontal="center" vertical="center"/>
    </xf>
    <xf numFmtId="4" fontId="1" fillId="0" borderId="69" xfId="51" applyNumberFormat="1" applyFont="1" applyFill="1" applyBorder="1" applyAlignment="1">
      <alignment horizontal="center" vertical="center"/>
    </xf>
    <xf numFmtId="4" fontId="1" fillId="0" borderId="52" xfId="51" quotePrefix="1" applyNumberFormat="1" applyFont="1" applyFill="1" applyBorder="1" applyAlignment="1">
      <alignment horizontal="centerContinuous" vertical="center"/>
    </xf>
    <xf numFmtId="4" fontId="1" fillId="26"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57" xfId="51" applyNumberFormat="1" applyFont="1" applyFill="1" applyBorder="1" applyAlignment="1">
      <alignment vertical="center"/>
    </xf>
    <xf numFmtId="4" fontId="1" fillId="0" borderId="52" xfId="51" applyNumberFormat="1" applyFont="1" applyFill="1" applyBorder="1" applyAlignment="1">
      <alignment horizontal="centerContinuous" vertical="center"/>
    </xf>
    <xf numFmtId="181" fontId="1" fillId="0" borderId="60" xfId="51" applyNumberFormat="1" applyFont="1" applyFill="1" applyBorder="1" applyAlignment="1">
      <alignment horizontal="center" vertical="center"/>
    </xf>
    <xf numFmtId="0" fontId="1" fillId="0" borderId="52" xfId="51" applyFont="1" applyBorder="1"/>
    <xf numFmtId="0" fontId="1" fillId="0" borderId="0" xfId="51" applyFont="1" applyBorder="1"/>
    <xf numFmtId="0" fontId="3" fillId="0" borderId="0" xfId="51" applyFont="1" applyBorder="1" applyAlignment="1">
      <alignment horizontal="center"/>
    </xf>
    <xf numFmtId="0" fontId="1" fillId="0" borderId="53" xfId="51" applyFont="1" applyBorder="1" applyAlignment="1">
      <alignment horizontal="center"/>
    </xf>
    <xf numFmtId="181" fontId="1" fillId="0" borderId="58" xfId="51" applyNumberFormat="1" applyFont="1" applyFill="1" applyBorder="1" applyAlignment="1">
      <alignment horizontal="center" vertical="center"/>
    </xf>
    <xf numFmtId="0" fontId="1" fillId="0" borderId="58" xfId="51" applyFont="1" applyFill="1" applyBorder="1" applyAlignment="1">
      <alignment vertical="center"/>
    </xf>
    <xf numFmtId="4" fontId="1" fillId="0" borderId="58" xfId="51" applyNumberFormat="1" applyFont="1" applyFill="1" applyBorder="1" applyAlignment="1">
      <alignment horizontal="right" vertical="center"/>
    </xf>
    <xf numFmtId="4" fontId="1" fillId="0" borderId="53" xfId="51" applyNumberFormat="1" applyFont="1" applyFill="1" applyBorder="1" applyAlignment="1">
      <alignment horizontal="right" vertical="center"/>
    </xf>
    <xf numFmtId="1" fontId="26" fillId="0" borderId="52" xfId="51" applyNumberFormat="1" applyFont="1" applyFill="1" applyBorder="1" applyAlignment="1">
      <alignment horizontal="left" vertical="center"/>
    </xf>
    <xf numFmtId="4" fontId="1" fillId="0" borderId="70" xfId="51" applyNumberFormat="1" applyFont="1" applyFill="1" applyBorder="1" applyAlignment="1">
      <alignment horizontal="center" vertical="center"/>
    </xf>
    <xf numFmtId="3" fontId="1" fillId="3" borderId="58" xfId="51" applyNumberFormat="1" applyFont="1" applyFill="1" applyBorder="1" applyAlignment="1">
      <alignment horizontal="center" vertical="center"/>
    </xf>
    <xf numFmtId="4" fontId="1" fillId="0" borderId="0" xfId="51" applyNumberFormat="1" applyFont="1" applyFill="1" applyBorder="1" applyAlignment="1">
      <alignment horizontal="left" vertical="center"/>
    </xf>
    <xf numFmtId="182" fontId="1" fillId="0" borderId="0" xfId="51" applyNumberFormat="1" applyFont="1" applyFill="1" applyBorder="1" applyAlignment="1">
      <alignment horizontal="center" vertical="center"/>
    </xf>
    <xf numFmtId="4" fontId="3" fillId="0" borderId="58" xfId="51" applyNumberFormat="1" applyFont="1" applyFill="1" applyBorder="1" applyAlignment="1">
      <alignment vertical="center"/>
    </xf>
    <xf numFmtId="4" fontId="3" fillId="0" borderId="59"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6" borderId="0" xfId="51" applyFont="1" applyFill="1"/>
    <xf numFmtId="0" fontId="1" fillId="26" borderId="0" xfId="51" applyFont="1" applyFill="1"/>
    <xf numFmtId="0" fontId="1" fillId="0" borderId="52" xfId="51" applyFont="1" applyFill="1" applyBorder="1" applyAlignment="1">
      <alignment horizontal="center" vertical="center" wrapText="1"/>
    </xf>
    <xf numFmtId="0" fontId="48" fillId="0" borderId="54" xfId="51" applyFont="1" applyFill="1" applyBorder="1" applyAlignment="1">
      <alignment horizontal="left" vertical="center"/>
    </xf>
    <xf numFmtId="0" fontId="46" fillId="0" borderId="0" xfId="51" applyFont="1" applyFill="1" applyBorder="1" applyAlignment="1">
      <alignment vertical="center"/>
    </xf>
    <xf numFmtId="0" fontId="3" fillId="26" borderId="0" xfId="51" applyFont="1" applyFill="1" applyAlignment="1">
      <alignment vertical="center"/>
    </xf>
    <xf numFmtId="4" fontId="3" fillId="26" borderId="0" xfId="51" applyNumberFormat="1" applyFont="1" applyFill="1" applyAlignment="1">
      <alignment vertical="center"/>
    </xf>
    <xf numFmtId="0" fontId="1" fillId="26" borderId="0" xfId="51" applyFont="1" applyFill="1" applyAlignme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9"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3" fillId="0" borderId="51" xfId="51" applyFont="1" applyFill="1" applyBorder="1" applyAlignment="1">
      <alignment vertical="center"/>
    </xf>
    <xf numFmtId="0" fontId="1" fillId="0" borderId="4" xfId="51" applyFont="1" applyFill="1" applyBorder="1" applyAlignment="1">
      <alignment vertical="center"/>
    </xf>
    <xf numFmtId="0" fontId="1" fillId="0" borderId="56" xfId="51" applyFont="1" applyFill="1" applyBorder="1" applyAlignment="1">
      <alignment vertical="center"/>
    </xf>
    <xf numFmtId="0" fontId="26" fillId="0" borderId="52" xfId="51" applyFont="1" applyFill="1" applyBorder="1" applyAlignment="1">
      <alignment horizontal="left" vertical="center"/>
    </xf>
    <xf numFmtId="4" fontId="1" fillId="0" borderId="57" xfId="51" applyNumberFormat="1" applyFont="1" applyFill="1" applyBorder="1" applyAlignment="1">
      <alignment horizontal="center" vertical="center"/>
    </xf>
    <xf numFmtId="4" fontId="1" fillId="0" borderId="72" xfId="51" applyNumberFormat="1" applyFont="1" applyFill="1" applyBorder="1" applyAlignment="1">
      <alignment horizontal="center" vertical="center"/>
    </xf>
    <xf numFmtId="1" fontId="1" fillId="0" borderId="58" xfId="51" applyNumberFormat="1" applyFont="1" applyFill="1" applyBorder="1" applyAlignment="1">
      <alignment horizontal="center" vertical="center"/>
    </xf>
    <xf numFmtId="4" fontId="1" fillId="0" borderId="73" xfId="51" applyNumberFormat="1" applyFont="1" applyFill="1" applyBorder="1" applyAlignment="1">
      <alignment horizontal="center" vertical="center"/>
    </xf>
    <xf numFmtId="1" fontId="1" fillId="0" borderId="74" xfId="51" applyNumberFormat="1" applyFont="1" applyFill="1" applyBorder="1" applyAlignment="1">
      <alignment horizontal="center" vertical="center"/>
    </xf>
    <xf numFmtId="4" fontId="1" fillId="0" borderId="73" xfId="51" applyNumberFormat="1" applyFont="1" applyFill="1" applyBorder="1" applyAlignment="1">
      <alignment vertical="center"/>
    </xf>
    <xf numFmtId="4" fontId="3" fillId="0" borderId="57" xfId="51" quotePrefix="1" applyNumberFormat="1" applyFont="1" applyFill="1" applyBorder="1" applyAlignment="1">
      <alignment horizontal="left" vertical="center"/>
    </xf>
    <xf numFmtId="4" fontId="3" fillId="0" borderId="52" xfId="51" quotePrefix="1" applyNumberFormat="1" applyFont="1" applyFill="1" applyBorder="1" applyAlignment="1">
      <alignment horizontal="left" vertical="center"/>
    </xf>
    <xf numFmtId="183" fontId="1" fillId="0" borderId="65" xfId="51" applyNumberFormat="1" applyFont="1" applyFill="1" applyBorder="1" applyAlignment="1">
      <alignment horizontal="center" vertical="center"/>
    </xf>
    <xf numFmtId="1" fontId="1" fillId="0" borderId="53" xfId="51" applyNumberFormat="1" applyFont="1" applyFill="1" applyBorder="1" applyAlignment="1">
      <alignment horizontal="center" vertical="center"/>
    </xf>
    <xf numFmtId="4" fontId="26" fillId="26" borderId="52" xfId="51" quotePrefix="1" applyNumberFormat="1" applyFont="1" applyFill="1" applyBorder="1" applyAlignment="1">
      <alignment horizontal="left" vertical="center"/>
    </xf>
    <xf numFmtId="4" fontId="1" fillId="26" borderId="52" xfId="51" quotePrefix="1" applyNumberFormat="1" applyFont="1" applyFill="1" applyBorder="1" applyAlignment="1">
      <alignment horizontal="center" vertical="center"/>
    </xf>
    <xf numFmtId="174" fontId="1" fillId="0" borderId="0" xfId="51" applyNumberFormat="1" applyFont="1" applyFill="1" applyBorder="1" applyAlignment="1">
      <alignment horizontal="center" vertical="center"/>
    </xf>
    <xf numFmtId="4" fontId="1" fillId="26" borderId="52" xfId="51" quotePrefix="1" applyNumberFormat="1" applyFont="1" applyFill="1" applyBorder="1" applyAlignment="1">
      <alignment horizontal="left" vertical="center"/>
    </xf>
    <xf numFmtId="1" fontId="1" fillId="0" borderId="65" xfId="51" applyNumberFormat="1" applyFont="1" applyFill="1" applyBorder="1" applyAlignment="1">
      <alignment horizontal="center" vertical="center"/>
    </xf>
    <xf numFmtId="4" fontId="3" fillId="0" borderId="75" xfId="51" applyNumberFormat="1" applyFont="1" applyFill="1" applyBorder="1" applyAlignment="1">
      <alignment horizontal="left" vertical="center"/>
    </xf>
    <xf numFmtId="4" fontId="1" fillId="0" borderId="76" xfId="51" applyNumberFormat="1" applyFont="1" applyFill="1" applyBorder="1" applyAlignment="1">
      <alignment vertical="center"/>
    </xf>
    <xf numFmtId="4" fontId="1" fillId="0" borderId="77" xfId="51" quotePrefix="1" applyNumberFormat="1" applyFont="1" applyFill="1" applyBorder="1" applyAlignment="1">
      <alignment horizontal="center" vertical="center"/>
    </xf>
    <xf numFmtId="4" fontId="3" fillId="0" borderId="52" xfId="51" applyNumberFormat="1" applyFont="1" applyFill="1" applyBorder="1" applyAlignment="1">
      <alignment horizontal="left" vertical="center"/>
    </xf>
    <xf numFmtId="0" fontId="1" fillId="0" borderId="0" xfId="51" applyFont="1" applyFill="1" applyAlignment="1">
      <alignment vertical="center" wrapText="1"/>
    </xf>
    <xf numFmtId="4" fontId="46" fillId="0" borderId="71" xfId="51" applyNumberFormat="1" applyFont="1" applyFill="1" applyBorder="1" applyAlignment="1">
      <alignment horizontal="left"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176" fontId="1" fillId="0" borderId="5" xfId="53" applyNumberFormat="1" applyFont="1" applyFill="1" applyBorder="1" applyAlignment="1">
      <alignment horizontal="center" vertical="center"/>
    </xf>
    <xf numFmtId="4" fontId="3" fillId="0" borderId="15" xfId="51" applyNumberFormat="1" applyFont="1" applyFill="1" applyBorder="1" applyAlignment="1">
      <alignment horizontal="center" vertical="center"/>
    </xf>
    <xf numFmtId="4" fontId="3" fillId="0" borderId="12" xfId="51" applyNumberFormat="1" applyFont="1" applyFill="1" applyBorder="1" applyAlignment="1">
      <alignment horizontal="left" vertical="center"/>
    </xf>
    <xf numFmtId="4" fontId="3" fillId="0" borderId="13"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2"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9" fillId="0" borderId="0" xfId="51" applyFont="1" applyFill="1" applyAlignment="1">
      <alignment vertical="center" wrapText="1"/>
    </xf>
    <xf numFmtId="0" fontId="1" fillId="0" borderId="0" xfId="51"/>
    <xf numFmtId="0" fontId="1" fillId="0" borderId="0" xfId="51" applyFill="1" applyAlignment="1">
      <alignment vertical="center"/>
    </xf>
    <xf numFmtId="0" fontId="50"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5" xfId="51" applyFill="1" applyBorder="1" applyAlignment="1">
      <alignment vertical="center"/>
    </xf>
    <xf numFmtId="0" fontId="1" fillId="0" borderId="8" xfId="51" applyFill="1" applyBorder="1"/>
    <xf numFmtId="0" fontId="1" fillId="0" borderId="76" xfId="51" applyFill="1" applyBorder="1" applyAlignment="1" applyProtection="1">
      <alignment horizontal="center" vertical="center"/>
    </xf>
    <xf numFmtId="0" fontId="1" fillId="0" borderId="76" xfId="51" applyFill="1" applyBorder="1" applyAlignment="1">
      <alignment horizontal="left" vertical="center"/>
    </xf>
    <xf numFmtId="0" fontId="1" fillId="0" borderId="75" xfId="51" applyFill="1" applyBorder="1" applyAlignment="1">
      <alignment vertical="center"/>
    </xf>
    <xf numFmtId="0" fontId="1" fillId="0" borderId="53" xfId="51" applyFill="1" applyBorder="1" applyAlignment="1">
      <alignment vertical="center"/>
    </xf>
    <xf numFmtId="0" fontId="1" fillId="0" borderId="0" xfId="51" applyFill="1" applyBorder="1"/>
    <xf numFmtId="0" fontId="1" fillId="0" borderId="58" xfId="51" applyFill="1" applyBorder="1" applyAlignment="1" applyProtection="1">
      <alignment horizontal="center" vertical="center"/>
    </xf>
    <xf numFmtId="0" fontId="1" fillId="0" borderId="73" xfId="51" applyFill="1" applyBorder="1" applyAlignment="1">
      <alignment horizontal="left" vertical="center"/>
    </xf>
    <xf numFmtId="0" fontId="1" fillId="0" borderId="57" xfId="51" applyFill="1" applyBorder="1" applyAlignment="1">
      <alignment vertical="center"/>
    </xf>
    <xf numFmtId="0" fontId="1" fillId="0" borderId="58" xfId="51" applyFill="1" applyBorder="1" applyAlignment="1">
      <alignment horizontal="left" vertical="center"/>
    </xf>
    <xf numFmtId="0" fontId="1" fillId="0" borderId="57" xfId="51" quotePrefix="1" applyFill="1" applyBorder="1" applyAlignment="1">
      <alignment horizontal="left" vertical="center"/>
    </xf>
    <xf numFmtId="4" fontId="1" fillId="0" borderId="58" xfId="51" applyNumberFormat="1" applyFill="1" applyBorder="1" applyAlignment="1" applyProtection="1">
      <alignment horizontal="center" vertical="center"/>
      <protection locked="0"/>
    </xf>
    <xf numFmtId="0" fontId="1" fillId="0" borderId="58" xfId="51" applyFill="1" applyBorder="1" applyAlignment="1">
      <alignment vertical="center"/>
    </xf>
    <xf numFmtId="0" fontId="1" fillId="0" borderId="62" xfId="51" applyFont="1" applyFill="1" applyBorder="1" applyAlignment="1" applyProtection="1">
      <alignment horizontal="center" vertical="center"/>
      <protection locked="0"/>
    </xf>
    <xf numFmtId="0" fontId="1" fillId="0" borderId="62" xfId="51" applyFill="1" applyBorder="1" applyAlignment="1">
      <alignment vertical="center"/>
    </xf>
    <xf numFmtId="0" fontId="1" fillId="0" borderId="61" xfId="51" applyFill="1" applyBorder="1" applyAlignment="1">
      <alignment vertical="center"/>
    </xf>
    <xf numFmtId="0" fontId="1" fillId="0" borderId="55" xfId="51" applyFill="1" applyBorder="1" applyAlignment="1"/>
    <xf numFmtId="0" fontId="1" fillId="0" borderId="8" xfId="51" applyFill="1" applyBorder="1" applyAlignment="1"/>
    <xf numFmtId="10" fontId="1" fillId="0" borderId="8" xfId="53" applyNumberFormat="1" applyFill="1" applyBorder="1" applyAlignment="1" applyProtection="1">
      <alignment vertical="center"/>
      <protection locked="0"/>
    </xf>
    <xf numFmtId="4" fontId="1" fillId="0" borderId="8" xfId="51" applyNumberFormat="1" applyFont="1" applyFill="1" applyBorder="1" applyAlignment="1">
      <alignment horizontal="left" vertical="center"/>
    </xf>
    <xf numFmtId="0" fontId="1" fillId="0" borderId="53" xfId="51" applyFill="1" applyBorder="1" applyAlignment="1"/>
    <xf numFmtId="0" fontId="1" fillId="0" borderId="0" xfId="51" applyFill="1" applyBorder="1" applyAlignment="1"/>
    <xf numFmtId="0" fontId="1" fillId="0" borderId="73" xfId="51" applyFill="1" applyBorder="1" applyAlignment="1" applyProtection="1">
      <alignment horizontal="center" vertical="center"/>
      <protection locked="0"/>
    </xf>
    <xf numFmtId="0" fontId="1" fillId="0" borderId="79" xfId="51" applyFill="1" applyBorder="1" applyAlignment="1">
      <alignment vertical="center"/>
    </xf>
    <xf numFmtId="0" fontId="1" fillId="0" borderId="58"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2"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2" xfId="51" applyFont="1" applyFill="1" applyBorder="1" applyAlignment="1">
      <alignment horizontal="center" vertical="center"/>
    </xf>
    <xf numFmtId="0" fontId="1" fillId="0" borderId="8" xfId="51" applyFill="1" applyBorder="1" applyAlignment="1">
      <alignment horizontal="center" vertical="center"/>
    </xf>
    <xf numFmtId="0" fontId="1" fillId="0" borderId="0" xfId="51" applyFill="1" applyBorder="1" applyAlignment="1">
      <alignment horizontal="center" vertical="center"/>
    </xf>
    <xf numFmtId="0" fontId="1" fillId="0" borderId="76" xfId="51" applyFill="1" applyBorder="1" applyAlignment="1" applyProtection="1">
      <alignment horizontal="center" vertical="center"/>
      <protection locked="0"/>
    </xf>
    <xf numFmtId="0" fontId="1" fillId="0" borderId="8" xfId="51" applyFont="1" applyFill="1" applyBorder="1" applyAlignment="1">
      <alignment horizontal="center" vertical="center"/>
    </xf>
    <xf numFmtId="0" fontId="1" fillId="0" borderId="0" xfId="51" applyFill="1" applyAlignment="1"/>
    <xf numFmtId="0" fontId="1" fillId="0" borderId="56" xfId="51" applyFill="1" applyBorder="1" applyAlignment="1">
      <alignment vertical="center"/>
    </xf>
    <xf numFmtId="0" fontId="1" fillId="0" borderId="4" xfId="51" applyFont="1" applyFill="1" applyBorder="1" applyAlignment="1"/>
    <xf numFmtId="0" fontId="1" fillId="0" borderId="78" xfId="51" applyFont="1" applyFill="1" applyBorder="1" applyAlignment="1">
      <alignment horizontal="center" vertical="center"/>
    </xf>
    <xf numFmtId="0" fontId="1" fillId="0" borderId="78" xfId="51" applyFill="1" applyBorder="1" applyAlignment="1">
      <alignment vertical="center"/>
    </xf>
    <xf numFmtId="0" fontId="1" fillId="0" borderId="4" xfId="51" applyFont="1" applyFill="1" applyBorder="1" applyAlignment="1">
      <alignment horizontal="center" vertical="center"/>
    </xf>
    <xf numFmtId="0" fontId="1" fillId="0" borderId="80" xfId="51" applyFont="1" applyFill="1" applyBorder="1" applyAlignment="1">
      <alignment vertical="center"/>
    </xf>
    <xf numFmtId="9" fontId="1" fillId="0" borderId="53" xfId="51" applyNumberFormat="1" applyFill="1" applyBorder="1" applyAlignment="1"/>
    <xf numFmtId="0" fontId="1" fillId="0" borderId="62" xfId="51" applyFill="1" applyBorder="1" applyAlignment="1" applyProtection="1">
      <alignment horizontal="center" vertical="center"/>
      <protection locked="0"/>
    </xf>
    <xf numFmtId="0" fontId="1" fillId="0" borderId="52" xfId="51" applyFill="1" applyBorder="1" applyAlignment="1">
      <alignment vertical="center"/>
    </xf>
    <xf numFmtId="4" fontId="1" fillId="0" borderId="0" xfId="51" applyNumberFormat="1" applyFill="1"/>
    <xf numFmtId="0" fontId="1" fillId="0" borderId="53" xfId="51" applyFill="1" applyBorder="1"/>
    <xf numFmtId="0" fontId="1" fillId="0" borderId="62" xfId="51" applyFont="1" applyFill="1" applyBorder="1" applyAlignment="1">
      <alignment vertical="center"/>
    </xf>
    <xf numFmtId="0" fontId="1" fillId="0" borderId="52" xfId="51" applyFill="1" applyBorder="1" applyAlignment="1">
      <alignment vertical="center" wrapText="1"/>
    </xf>
    <xf numFmtId="4" fontId="1" fillId="0" borderId="62" xfId="51" applyNumberFormat="1" applyFont="1" applyFill="1" applyBorder="1" applyAlignment="1" applyProtection="1">
      <alignment horizontal="center" vertical="center"/>
    </xf>
    <xf numFmtId="2" fontId="1" fillId="0" borderId="0" xfId="51" applyNumberFormat="1" applyFill="1" applyAlignment="1"/>
    <xf numFmtId="0" fontId="3" fillId="0" borderId="53"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3" xfId="51" applyFill="1" applyBorder="1" applyAlignment="1">
      <alignment horizontal="center" vertical="center"/>
    </xf>
    <xf numFmtId="0" fontId="1" fillId="0" borderId="62" xfId="51" applyFill="1" applyBorder="1" applyAlignment="1">
      <alignment horizontal="left" vertical="center"/>
    </xf>
    <xf numFmtId="4" fontId="49" fillId="0" borderId="0" xfId="51" applyNumberFormat="1" applyFont="1" applyFill="1"/>
    <xf numFmtId="0" fontId="3" fillId="0" borderId="0" xfId="51" applyFont="1" applyAlignment="1">
      <alignment horizontal="center"/>
    </xf>
    <xf numFmtId="3" fontId="1" fillId="0" borderId="73" xfId="51" applyNumberFormat="1" applyFont="1" applyFill="1" applyBorder="1" applyAlignment="1" applyProtection="1">
      <alignment horizontal="center" vertical="center"/>
      <protection locked="0"/>
    </xf>
    <xf numFmtId="3" fontId="1" fillId="0" borderId="58" xfId="51" applyNumberFormat="1" applyFill="1" applyBorder="1" applyAlignment="1" applyProtection="1">
      <alignment horizontal="center" vertical="center"/>
      <protection locked="0"/>
    </xf>
    <xf numFmtId="0" fontId="51" fillId="0" borderId="0" xfId="51" applyFont="1" applyFill="1"/>
    <xf numFmtId="175" fontId="3" fillId="0" borderId="51"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56" xfId="53" applyNumberFormat="1" applyFont="1" applyFill="1" applyBorder="1" applyAlignment="1">
      <alignment horizontal="center" vertical="center"/>
    </xf>
    <xf numFmtId="4" fontId="1" fillId="26" borderId="57" xfId="51" applyNumberFormat="1" applyFont="1" applyFill="1" applyBorder="1" applyAlignment="1" applyProtection="1">
      <alignment horizontal="center" vertical="center"/>
      <protection locked="0"/>
    </xf>
    <xf numFmtId="4" fontId="1" fillId="26" borderId="52"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4"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52" fillId="0" borderId="0" xfId="51" applyFont="1" applyFill="1" applyAlignment="1">
      <alignment horizontal="justify"/>
    </xf>
    <xf numFmtId="0" fontId="53" fillId="0" borderId="0" xfId="51" applyFont="1" applyFill="1"/>
    <xf numFmtId="175" fontId="1" fillId="0" borderId="0" xfId="51" applyNumberFormat="1" applyFont="1" applyFill="1" applyAlignment="1">
      <alignment vertical="center"/>
    </xf>
    <xf numFmtId="4" fontId="51" fillId="0" borderId="52"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3" xfId="51" applyNumberFormat="1" applyFont="1" applyFill="1" applyBorder="1" applyAlignment="1">
      <alignment vertical="center"/>
    </xf>
    <xf numFmtId="4" fontId="27" fillId="0" borderId="52" xfId="51" applyNumberFormat="1" applyFont="1" applyFill="1" applyBorder="1" applyAlignment="1">
      <alignment vertical="center"/>
    </xf>
    <xf numFmtId="1" fontId="27" fillId="0" borderId="57" xfId="51" applyNumberFormat="1" applyFont="1" applyFill="1" applyBorder="1" applyAlignment="1" applyProtection="1">
      <alignment horizontal="center" vertical="center"/>
      <protection locked="0"/>
    </xf>
    <xf numFmtId="4" fontId="27" fillId="0" borderId="58" xfId="51" applyNumberFormat="1" applyFont="1" applyFill="1" applyBorder="1" applyAlignment="1">
      <alignment horizontal="center" vertical="center"/>
    </xf>
    <xf numFmtId="4" fontId="27" fillId="0" borderId="58" xfId="51" applyNumberFormat="1" applyFont="1" applyFill="1" applyBorder="1" applyAlignment="1" applyProtection="1">
      <alignment horizontal="center" vertical="center"/>
      <protection locked="0"/>
    </xf>
    <xf numFmtId="3" fontId="27" fillId="0" borderId="58" xfId="51" applyNumberFormat="1" applyFont="1" applyFill="1" applyBorder="1" applyAlignment="1">
      <alignment horizontal="center" vertical="center"/>
    </xf>
    <xf numFmtId="4" fontId="27" fillId="0" borderId="59" xfId="51" quotePrefix="1" applyNumberFormat="1" applyFont="1" applyFill="1" applyBorder="1" applyAlignment="1">
      <alignment horizontal="center" vertical="center"/>
    </xf>
    <xf numFmtId="4" fontId="27" fillId="0" borderId="60" xfId="51" applyNumberFormat="1" applyFont="1" applyFill="1" applyBorder="1" applyAlignment="1">
      <alignment horizontal="center" vertical="center"/>
    </xf>
    <xf numFmtId="4" fontId="27" fillId="0" borderId="52"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3" xfId="51" applyNumberFormat="1" applyFont="1" applyFill="1" applyBorder="1" applyAlignment="1">
      <alignment horizontal="center" vertical="center"/>
    </xf>
    <xf numFmtId="4" fontId="1" fillId="0" borderId="79" xfId="51" applyNumberFormat="1" applyFont="1" applyFill="1" applyBorder="1" applyAlignment="1">
      <alignment horizontal="center" vertical="center"/>
    </xf>
    <xf numFmtId="10" fontId="1" fillId="0" borderId="57"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6"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58" xfId="51" applyNumberFormat="1" applyFont="1" applyFill="1" applyBorder="1" applyAlignment="1" applyProtection="1">
      <alignment horizontal="center" vertical="center"/>
      <protection locked="0"/>
    </xf>
    <xf numFmtId="4" fontId="3" fillId="0" borderId="58" xfId="51" applyNumberFormat="1" applyFont="1" applyFill="1" applyBorder="1" applyAlignment="1">
      <alignment horizontal="center" vertical="center"/>
    </xf>
    <xf numFmtId="182" fontId="1" fillId="0" borderId="58" xfId="51" applyNumberFormat="1" applyFont="1" applyFill="1" applyBorder="1" applyAlignment="1">
      <alignment horizontal="center" vertical="center"/>
    </xf>
    <xf numFmtId="4" fontId="1" fillId="0" borderId="70" xfId="51" applyNumberFormat="1" applyFont="1" applyFill="1" applyBorder="1" applyAlignment="1">
      <alignment horizontal="left" vertical="center"/>
    </xf>
    <xf numFmtId="4" fontId="1" fillId="0" borderId="81" xfId="51" quotePrefix="1" applyNumberFormat="1" applyFont="1" applyFill="1" applyBorder="1" applyAlignment="1">
      <alignment horizontal="center" vertical="center"/>
    </xf>
    <xf numFmtId="4" fontId="1" fillId="0" borderId="78" xfId="51" applyNumberFormat="1" applyFont="1" applyFill="1" applyBorder="1" applyAlignment="1">
      <alignment horizontal="center" vertical="center"/>
    </xf>
    <xf numFmtId="4" fontId="1" fillId="0" borderId="78" xfId="51" quotePrefix="1" applyNumberFormat="1" applyFont="1" applyFill="1" applyBorder="1" applyAlignment="1">
      <alignment horizontal="center" vertical="center"/>
    </xf>
    <xf numFmtId="184" fontId="1" fillId="0" borderId="78" xfId="51" applyNumberFormat="1" applyFont="1" applyFill="1" applyBorder="1" applyAlignment="1" applyProtection="1">
      <alignment horizontal="center" vertical="center"/>
    </xf>
    <xf numFmtId="4" fontId="1" fillId="0" borderId="78" xfId="51" applyNumberFormat="1" applyFont="1" applyFill="1" applyBorder="1" applyAlignment="1">
      <alignment vertical="center"/>
    </xf>
    <xf numFmtId="4" fontId="1" fillId="0" borderId="80" xfId="51" applyNumberFormat="1" applyFont="1" applyFill="1" applyBorder="1" applyAlignment="1">
      <alignment vertical="center"/>
    </xf>
    <xf numFmtId="4" fontId="1" fillId="0" borderId="55" xfId="51" applyNumberFormat="1" applyFont="1" applyFill="1" applyBorder="1" applyAlignment="1">
      <alignment horizontal="center" vertical="center"/>
    </xf>
    <xf numFmtId="184" fontId="1" fillId="0" borderId="58" xfId="51" applyNumberFormat="1" applyFont="1" applyFill="1" applyBorder="1" applyAlignment="1">
      <alignment horizontal="center" vertical="center"/>
    </xf>
    <xf numFmtId="180" fontId="1" fillId="0" borderId="52" xfId="51" applyNumberFormat="1" applyFont="1" applyFill="1" applyBorder="1" applyAlignment="1">
      <alignment horizontal="center" vertical="center"/>
    </xf>
    <xf numFmtId="0" fontId="27" fillId="0" borderId="0" xfId="51" applyFont="1" applyFill="1" applyAlignment="1">
      <alignment vertical="center"/>
    </xf>
    <xf numFmtId="180" fontId="1" fillId="0" borderId="52" xfId="51" quotePrefix="1" applyNumberFormat="1" applyFont="1" applyFill="1" applyBorder="1" applyAlignment="1">
      <alignment horizontal="center" vertical="center"/>
    </xf>
    <xf numFmtId="2" fontId="1" fillId="26" borderId="57" xfId="51" applyNumberFormat="1" applyFont="1" applyFill="1" applyBorder="1" applyAlignment="1" applyProtection="1">
      <alignment horizontal="center" vertical="center"/>
      <protection locked="0"/>
    </xf>
    <xf numFmtId="3" fontId="1" fillId="0" borderId="62" xfId="51" applyNumberFormat="1" applyFont="1" applyFill="1" applyBorder="1" applyAlignment="1">
      <alignment horizontal="center" vertical="center"/>
    </xf>
    <xf numFmtId="4" fontId="1" fillId="0" borderId="61"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58"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61"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56" xfId="51" applyNumberFormat="1" applyFont="1" applyFill="1" applyBorder="1" applyAlignment="1">
      <alignment vertical="center"/>
    </xf>
    <xf numFmtId="4" fontId="3" fillId="0" borderId="56" xfId="51" quotePrefix="1" applyNumberFormat="1" applyFont="1" applyFill="1" applyBorder="1" applyAlignment="1">
      <alignment horizontal="center" vertical="center"/>
    </xf>
    <xf numFmtId="4" fontId="3" fillId="0" borderId="6"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2" xfId="51" applyNumberFormat="1" applyFont="1" applyFill="1" applyBorder="1" applyAlignment="1">
      <alignment horizontal="left" vertical="center" wrapText="1"/>
    </xf>
    <xf numFmtId="4" fontId="7" fillId="0" borderId="58" xfId="51" applyNumberFormat="1" applyFont="1" applyFill="1" applyBorder="1" applyAlignment="1">
      <alignment horizontal="center" vertical="center" wrapText="1"/>
    </xf>
    <xf numFmtId="4" fontId="7" fillId="0" borderId="58" xfId="51" applyNumberFormat="1" applyFont="1" applyFill="1" applyBorder="1" applyAlignment="1">
      <alignment horizontal="left" vertical="center" wrapText="1"/>
    </xf>
    <xf numFmtId="4" fontId="3" fillId="0" borderId="58" xfId="51" applyNumberFormat="1" applyFont="1" applyFill="1" applyBorder="1" applyAlignment="1">
      <alignment horizontal="left" vertical="center"/>
    </xf>
    <xf numFmtId="0" fontId="4" fillId="0" borderId="0"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20" fontId="1" fillId="0" borderId="0" xfId="51" applyNumberFormat="1" applyFont="1" applyFill="1"/>
    <xf numFmtId="46" fontId="1" fillId="0" borderId="0" xfId="51" applyNumberFormat="1" applyFont="1" applyFill="1"/>
    <xf numFmtId="21" fontId="1" fillId="0" borderId="0" xfId="51" applyNumberFormat="1" applyFont="1" applyFill="1"/>
    <xf numFmtId="185" fontId="1" fillId="0" borderId="0" xfId="51" applyNumberFormat="1" applyFont="1" applyFill="1"/>
    <xf numFmtId="4" fontId="1" fillId="0" borderId="0" xfId="51" applyNumberFormat="1" applyFont="1" applyFill="1" applyBorder="1" applyAlignment="1">
      <alignment horizontal="center" vertical="center" wrapText="1"/>
    </xf>
    <xf numFmtId="0" fontId="1" fillId="0" borderId="0" xfId="51" applyFont="1" applyBorder="1" applyAlignment="1">
      <alignment horizontal="center"/>
    </xf>
    <xf numFmtId="4" fontId="55" fillId="0" borderId="8" xfId="51" applyNumberFormat="1" applyFont="1" applyFill="1" applyBorder="1" applyAlignment="1">
      <alignment vertical="center"/>
    </xf>
    <xf numFmtId="0" fontId="46" fillId="0" borderId="86" xfId="0" applyFont="1" applyBorder="1"/>
    <xf numFmtId="178" fontId="46" fillId="0" borderId="86" xfId="0" applyNumberFormat="1" applyFont="1" applyBorder="1" applyAlignment="1">
      <alignment horizontal="center"/>
    </xf>
    <xf numFmtId="0" fontId="31" fillId="0" borderId="86" xfId="198" applyBorder="1"/>
    <xf numFmtId="9" fontId="31" fillId="0" borderId="8" xfId="198" applyNumberFormat="1" applyBorder="1"/>
    <xf numFmtId="0" fontId="6" fillId="0" borderId="0" xfId="0" applyFont="1"/>
    <xf numFmtId="4" fontId="4" fillId="0" borderId="0" xfId="0" applyNumberFormat="1" applyFont="1" applyBorder="1" applyAlignment="1">
      <alignment horizontal="center" vertical="center"/>
    </xf>
    <xf numFmtId="4" fontId="4" fillId="0" borderId="13" xfId="0" applyNumberFormat="1" applyFont="1" applyBorder="1" applyAlignment="1">
      <alignment horizontal="center" vertical="center"/>
    </xf>
    <xf numFmtId="4" fontId="4" fillId="0" borderId="14" xfId="0" applyNumberFormat="1" applyFont="1" applyBorder="1" applyAlignment="1">
      <alignment horizontal="center" vertical="center"/>
    </xf>
    <xf numFmtId="4" fontId="4" fillId="0" borderId="0" xfId="0" applyNumberFormat="1" applyFont="1" applyAlignment="1">
      <alignment horizontal="center" vertical="center"/>
    </xf>
    <xf numFmtId="0" fontId="53" fillId="2" borderId="17" xfId="1" applyFont="1" applyFill="1" applyBorder="1" applyAlignment="1">
      <alignment horizontal="center" vertical="center" wrapText="1"/>
    </xf>
    <xf numFmtId="0" fontId="53" fillId="2" borderId="6" xfId="1" applyFont="1" applyFill="1" applyBorder="1" applyAlignment="1">
      <alignment horizontal="center" vertical="center" wrapText="1"/>
    </xf>
    <xf numFmtId="2" fontId="53" fillId="2" borderId="6" xfId="1" applyNumberFormat="1" applyFont="1" applyFill="1" applyBorder="1" applyAlignment="1">
      <alignment horizontal="center" vertical="center" wrapText="1"/>
    </xf>
    <xf numFmtId="4" fontId="53" fillId="2" borderId="51" xfId="1" applyNumberFormat="1" applyFont="1" applyFill="1" applyBorder="1" applyAlignment="1">
      <alignment horizontal="center" vertical="center" wrapText="1"/>
    </xf>
    <xf numFmtId="4" fontId="53" fillId="2" borderId="18"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7" fontId="3" fillId="0" borderId="43" xfId="51" applyNumberFormat="1" applyFont="1" applyFill="1" applyBorder="1" applyAlignment="1">
      <alignment horizontal="center" vertical="center"/>
    </xf>
    <xf numFmtId="186" fontId="1" fillId="0" borderId="0" xfId="51" applyNumberFormat="1" applyFont="1" applyFill="1" applyAlignment="1">
      <alignment vertical="center"/>
    </xf>
    <xf numFmtId="188" fontId="3" fillId="0" borderId="43" xfId="51" applyNumberFormat="1" applyFont="1" applyFill="1" applyBorder="1" applyAlignment="1">
      <alignment horizontal="center" vertical="center"/>
    </xf>
    <xf numFmtId="4" fontId="4" fillId="0" borderId="15" xfId="0" applyNumberFormat="1" applyFont="1" applyBorder="1" applyAlignment="1">
      <alignment horizontal="center" vertical="center"/>
    </xf>
    <xf numFmtId="4" fontId="6" fillId="0" borderId="15" xfId="0" applyNumberFormat="1" applyFont="1" applyBorder="1" applyAlignment="1">
      <alignment horizontal="center" vertical="center"/>
    </xf>
    <xf numFmtId="0" fontId="4" fillId="0" borderId="84" xfId="0" applyFont="1" applyBorder="1" applyAlignment="1">
      <alignment horizontal="center" vertical="center"/>
    </xf>
    <xf numFmtId="4" fontId="4" fillId="0" borderId="85" xfId="0" applyNumberFormat="1" applyFont="1" applyBorder="1" applyAlignment="1">
      <alignment horizontal="center" vertical="center"/>
    </xf>
    <xf numFmtId="0" fontId="4" fillId="0" borderId="14" xfId="0" applyFont="1" applyBorder="1" applyAlignment="1">
      <alignment horizontal="left" vertical="center"/>
    </xf>
    <xf numFmtId="0" fontId="56" fillId="0" borderId="5" xfId="0" applyFont="1" applyBorder="1" applyAlignment="1">
      <alignment horizontal="left" vertical="center"/>
    </xf>
    <xf numFmtId="0" fontId="56" fillId="0" borderId="0" xfId="0" applyFont="1" applyAlignment="1">
      <alignment horizontal="center" vertical="center"/>
    </xf>
    <xf numFmtId="0" fontId="56" fillId="0" borderId="0" xfId="0" applyFont="1"/>
    <xf numFmtId="2" fontId="56" fillId="0" borderId="0" xfId="0" applyNumberFormat="1" applyFont="1" applyAlignment="1">
      <alignment horizontal="center" vertical="center"/>
    </xf>
    <xf numFmtId="4" fontId="56" fillId="0" borderId="0" xfId="0" applyNumberFormat="1" applyFont="1" applyAlignment="1">
      <alignment horizontal="center" vertical="center"/>
    </xf>
    <xf numFmtId="0" fontId="58" fillId="0" borderId="0" xfId="0" applyFont="1"/>
    <xf numFmtId="0" fontId="56" fillId="0" borderId="7" xfId="0" applyFont="1" applyBorder="1" applyAlignment="1">
      <alignment horizontal="center" vertical="center"/>
    </xf>
    <xf numFmtId="0" fontId="56" fillId="0" borderId="5" xfId="0" applyFont="1" applyBorder="1" applyAlignment="1">
      <alignment horizontal="center" vertical="center"/>
    </xf>
    <xf numFmtId="2" fontId="56" fillId="0" borderId="5" xfId="0" applyNumberFormat="1" applyFont="1" applyBorder="1" applyAlignment="1">
      <alignment horizontal="center" vertical="center"/>
    </xf>
    <xf numFmtId="4" fontId="56" fillId="0" borderId="5" xfId="0" applyNumberFormat="1" applyFont="1" applyBorder="1" applyAlignment="1">
      <alignment horizontal="center" vertical="center"/>
    </xf>
    <xf numFmtId="0" fontId="56" fillId="0" borderId="5" xfId="0" applyFont="1" applyBorder="1" applyAlignment="1">
      <alignment wrapText="1"/>
    </xf>
    <xf numFmtId="4" fontId="56" fillId="0" borderId="1" xfId="0" applyNumberFormat="1" applyFont="1" applyBorder="1" applyAlignment="1">
      <alignment horizontal="center" vertical="center"/>
    </xf>
    <xf numFmtId="0" fontId="58" fillId="0" borderId="47" xfId="0" applyFont="1" applyBorder="1" applyAlignment="1">
      <alignment horizontal="center" vertical="center"/>
    </xf>
    <xf numFmtId="0" fontId="58" fillId="0" borderId="49" xfId="0" applyFont="1" applyBorder="1" applyAlignment="1">
      <alignment horizontal="center" vertical="center"/>
    </xf>
    <xf numFmtId="0" fontId="58" fillId="0" borderId="46" xfId="0" applyFont="1" applyBorder="1" applyAlignment="1">
      <alignment horizontal="center" vertical="center"/>
    </xf>
    <xf numFmtId="4" fontId="56" fillId="0" borderId="0" xfId="0" applyNumberFormat="1" applyFont="1"/>
    <xf numFmtId="0" fontId="56" fillId="0" borderId="0" xfId="0" applyFont="1" applyAlignment="1">
      <alignment vertical="center"/>
    </xf>
    <xf numFmtId="0" fontId="56" fillId="0" borderId="0" xfId="0" applyFont="1" applyBorder="1" applyAlignment="1">
      <alignment vertical="center"/>
    </xf>
    <xf numFmtId="4" fontId="56" fillId="0" borderId="7" xfId="0" applyNumberFormat="1" applyFont="1" applyBorder="1" applyAlignment="1">
      <alignment vertical="center"/>
    </xf>
    <xf numFmtId="4" fontId="56" fillId="0" borderId="5" xfId="0" applyNumberFormat="1" applyFont="1" applyBorder="1" applyAlignment="1">
      <alignment vertical="center"/>
    </xf>
    <xf numFmtId="4" fontId="56" fillId="0" borderId="15" xfId="0" applyNumberFormat="1" applyFont="1" applyBorder="1" applyAlignment="1">
      <alignment vertical="center"/>
    </xf>
    <xf numFmtId="0" fontId="57" fillId="2" borderId="82" xfId="1" applyFont="1" applyFill="1" applyBorder="1" applyAlignment="1">
      <alignment horizontal="center" vertical="center" wrapText="1"/>
    </xf>
    <xf numFmtId="0" fontId="57" fillId="2" borderId="83" xfId="1" applyFont="1" applyFill="1" applyBorder="1" applyAlignment="1">
      <alignment horizontal="center" vertical="center" wrapText="1"/>
    </xf>
    <xf numFmtId="2" fontId="57" fillId="2" borderId="83" xfId="1" applyNumberFormat="1" applyFont="1" applyFill="1" applyBorder="1" applyAlignment="1">
      <alignment horizontal="center" vertical="center" wrapText="1"/>
    </xf>
    <xf numFmtId="4" fontId="57" fillId="2" borderId="89" xfId="1" applyNumberFormat="1" applyFont="1" applyFill="1" applyBorder="1" applyAlignment="1">
      <alignment horizontal="center" vertical="center" wrapText="1"/>
    </xf>
    <xf numFmtId="0" fontId="56" fillId="0" borderId="84" xfId="0" applyFont="1" applyBorder="1" applyAlignment="1">
      <alignment horizontal="center" vertical="center"/>
    </xf>
    <xf numFmtId="0" fontId="56" fillId="0" borderId="14" xfId="0" applyFont="1" applyBorder="1" applyAlignment="1">
      <alignment horizontal="left" vertical="center"/>
    </xf>
    <xf numFmtId="0" fontId="56" fillId="0" borderId="14" xfId="0" applyFont="1" applyBorder="1"/>
    <xf numFmtId="0" fontId="56" fillId="0" borderId="14" xfId="0" applyFont="1" applyBorder="1" applyAlignment="1">
      <alignment horizontal="center" vertical="center"/>
    </xf>
    <xf numFmtId="2" fontId="56" fillId="0" borderId="14" xfId="0" applyNumberFormat="1" applyFont="1" applyBorder="1" applyAlignment="1">
      <alignment horizontal="center" vertical="center"/>
    </xf>
    <xf numFmtId="4" fontId="56" fillId="0" borderId="85" xfId="0" applyNumberFormat="1" applyFont="1" applyBorder="1" applyAlignment="1">
      <alignment horizontal="center" vertical="center"/>
    </xf>
    <xf numFmtId="0" fontId="56" fillId="0" borderId="14" xfId="0" applyFont="1" applyBorder="1" applyAlignment="1">
      <alignment vertical="center"/>
    </xf>
    <xf numFmtId="0" fontId="56" fillId="0" borderId="85" xfId="0" applyFont="1" applyBorder="1" applyAlignment="1">
      <alignment vertical="center"/>
    </xf>
    <xf numFmtId="0" fontId="0" fillId="0" borderId="0" xfId="0" applyFill="1"/>
    <xf numFmtId="0" fontId="58" fillId="0" borderId="46" xfId="0" applyFont="1" applyBorder="1" applyAlignment="1">
      <alignment horizontal="center" vertical="center" wrapText="1"/>
    </xf>
    <xf numFmtId="0" fontId="58" fillId="0" borderId="47" xfId="0" applyFont="1" applyBorder="1" applyAlignment="1">
      <alignment horizontal="center" vertical="center" wrapText="1"/>
    </xf>
    <xf numFmtId="0" fontId="58" fillId="0" borderId="49" xfId="0" applyFont="1" applyFill="1" applyBorder="1" applyAlignment="1">
      <alignment horizontal="center" vertical="center" wrapText="1"/>
    </xf>
    <xf numFmtId="0" fontId="56" fillId="0" borderId="7" xfId="0" applyFont="1" applyBorder="1" applyAlignment="1">
      <alignment horizontal="left" vertical="center"/>
    </xf>
    <xf numFmtId="4" fontId="59" fillId="0" borderId="15" xfId="0" applyNumberFormat="1" applyFont="1" applyFill="1" applyBorder="1" applyAlignment="1">
      <alignment horizontal="center" vertical="center"/>
    </xf>
    <xf numFmtId="0" fontId="58" fillId="0" borderId="41" xfId="0" applyFont="1" applyBorder="1" applyAlignment="1">
      <alignment horizontal="left" vertical="center"/>
    </xf>
    <xf numFmtId="4" fontId="58" fillId="0" borderId="42" xfId="0" applyNumberFormat="1" applyFont="1" applyBorder="1" applyAlignment="1">
      <alignment horizontal="center" vertical="center"/>
    </xf>
    <xf numFmtId="4" fontId="58" fillId="0" borderId="43" xfId="0" applyNumberFormat="1" applyFont="1" applyBorder="1" applyAlignment="1">
      <alignment horizontal="center" vertical="center"/>
    </xf>
    <xf numFmtId="0" fontId="56" fillId="0" borderId="33" xfId="0" applyFont="1" applyFill="1" applyBorder="1" applyAlignment="1">
      <alignment horizontal="left" vertical="center"/>
    </xf>
    <xf numFmtId="10" fontId="4" fillId="0" borderId="0" xfId="0" applyNumberFormat="1" applyFont="1"/>
    <xf numFmtId="4" fontId="3" fillId="0" borderId="5" xfId="0" applyNumberFormat="1" applyFont="1" applyFill="1" applyBorder="1" applyAlignment="1">
      <alignment horizontal="left" vertical="center"/>
    </xf>
    <xf numFmtId="4" fontId="3" fillId="0" borderId="5" xfId="0" applyNumberFormat="1" applyFont="1" applyFill="1" applyBorder="1" applyAlignment="1">
      <alignment horizontal="center" vertical="center"/>
    </xf>
    <xf numFmtId="4" fontId="3" fillId="0" borderId="5" xfId="0" applyNumberFormat="1" applyFont="1" applyFill="1" applyBorder="1" applyAlignment="1">
      <alignment vertical="center"/>
    </xf>
    <xf numFmtId="4" fontId="3" fillId="0" borderId="5" xfId="0" quotePrefix="1" applyNumberFormat="1" applyFont="1" applyFill="1" applyBorder="1" applyAlignment="1">
      <alignment horizontal="center" vertical="center"/>
    </xf>
    <xf numFmtId="4" fontId="7" fillId="0" borderId="1" xfId="51" applyNumberFormat="1" applyFont="1" applyFill="1" applyBorder="1" applyAlignment="1">
      <alignment horizontal="left" vertical="center" wrapText="1"/>
    </xf>
    <xf numFmtId="4" fontId="7"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xf>
    <xf numFmtId="4" fontId="1" fillId="0" borderId="2" xfId="0" quotePrefix="1"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171" fontId="1" fillId="0" borderId="57" xfId="51" applyNumberFormat="1" applyFont="1" applyFill="1" applyBorder="1" applyAlignment="1" applyProtection="1">
      <alignment horizontal="center" vertical="center"/>
      <protection locked="0"/>
    </xf>
    <xf numFmtId="0" fontId="1" fillId="0" borderId="0" xfId="51" applyFont="1" applyFill="1" applyBorder="1" applyAlignment="1">
      <alignment horizontal="left" vertical="center"/>
    </xf>
    <xf numFmtId="4" fontId="3" fillId="0" borderId="47" xfId="51" quotePrefix="1" applyNumberFormat="1" applyFont="1" applyFill="1" applyBorder="1" applyAlignment="1">
      <alignment horizontal="center" vertical="center"/>
    </xf>
    <xf numFmtId="4" fontId="3" fillId="0" borderId="47" xfId="51" applyNumberFormat="1" applyFont="1" applyFill="1" applyBorder="1" applyAlignment="1">
      <alignment horizontal="center" vertical="center"/>
    </xf>
    <xf numFmtId="4" fontId="1" fillId="0" borderId="10" xfId="51" quotePrefix="1" applyNumberFormat="1" applyFont="1" applyFill="1" applyBorder="1" applyAlignment="1">
      <alignment horizontal="center" vertical="center"/>
    </xf>
    <xf numFmtId="4" fontId="1" fillId="0" borderId="11" xfId="5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4" fontId="1" fillId="0" borderId="42" xfId="200" applyFont="1" applyFill="1" applyBorder="1" applyAlignment="1">
      <alignment horizontal="center" vertical="center"/>
    </xf>
    <xf numFmtId="44" fontId="3" fillId="0" borderId="42" xfId="200" applyFont="1" applyFill="1" applyBorder="1" applyAlignment="1">
      <alignment horizontal="center" vertical="center"/>
    </xf>
    <xf numFmtId="4" fontId="1" fillId="0" borderId="50" xfId="51" applyNumberFormat="1" applyFont="1" applyFill="1" applyBorder="1" applyAlignment="1">
      <alignment vertical="center"/>
    </xf>
    <xf numFmtId="4" fontId="1" fillId="0" borderId="85" xfId="51" applyNumberFormat="1" applyFont="1" applyFill="1" applyBorder="1" applyAlignment="1">
      <alignment horizontal="center" vertical="center"/>
    </xf>
    <xf numFmtId="44" fontId="1" fillId="0" borderId="0" xfId="200" applyFont="1" applyFill="1" applyBorder="1" applyAlignment="1">
      <alignment horizontal="center" vertical="center"/>
    </xf>
    <xf numFmtId="44" fontId="3" fillId="0" borderId="0" xfId="200" applyFont="1" applyFill="1" applyBorder="1" applyAlignment="1">
      <alignment horizontal="center" vertical="center"/>
    </xf>
    <xf numFmtId="4" fontId="3" fillId="0" borderId="41" xfId="51" applyNumberFormat="1" applyFont="1" applyFill="1" applyBorder="1" applyAlignment="1">
      <alignment horizontal="center" vertical="center"/>
    </xf>
    <xf numFmtId="2" fontId="1" fillId="0" borderId="35" xfId="0" applyNumberFormat="1" applyFont="1" applyBorder="1" applyAlignment="1">
      <alignment horizontal="center"/>
    </xf>
    <xf numFmtId="17" fontId="1" fillId="0" borderId="0" xfId="51" applyNumberFormat="1" applyFont="1" applyFill="1" applyAlignment="1">
      <alignment vertical="center"/>
    </xf>
    <xf numFmtId="4" fontId="58" fillId="0" borderId="34" xfId="0" applyNumberFormat="1" applyFont="1" applyBorder="1" applyAlignment="1">
      <alignment horizontal="center"/>
    </xf>
    <xf numFmtId="0" fontId="58" fillId="0" borderId="35" xfId="0" applyFont="1" applyBorder="1" applyAlignment="1">
      <alignment horizontal="center"/>
    </xf>
    <xf numFmtId="0" fontId="58" fillId="0" borderId="36" xfId="0"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26" borderId="7" xfId="1" applyFont="1" applyFill="1" applyBorder="1" applyAlignment="1">
      <alignment horizontal="center" vertical="center" wrapText="1"/>
    </xf>
    <xf numFmtId="0" fontId="3" fillId="26"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8" fillId="26" borderId="17" xfId="1" applyFont="1" applyFill="1" applyBorder="1" applyAlignment="1">
      <alignment horizontal="center" vertical="center" wrapText="1"/>
    </xf>
    <xf numFmtId="0" fontId="28" fillId="26" borderId="6" xfId="1" applyFont="1" applyFill="1" applyBorder="1" applyAlignment="1">
      <alignment horizontal="center" vertical="center" wrapText="1"/>
    </xf>
    <xf numFmtId="0" fontId="28" fillId="0" borderId="51"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88" xfId="1" applyFont="1" applyFill="1" applyBorder="1" applyAlignment="1">
      <alignment horizontal="center" vertical="center" wrapText="1"/>
    </xf>
    <xf numFmtId="0" fontId="56" fillId="0" borderId="7" xfId="0" applyFont="1" applyBorder="1" applyAlignment="1">
      <alignment horizontal="center" vertical="center"/>
    </xf>
    <xf numFmtId="0" fontId="56" fillId="0" borderId="5" xfId="0" applyFont="1" applyBorder="1" applyAlignment="1">
      <alignment horizontal="center" vertical="center"/>
    </xf>
    <xf numFmtId="0" fontId="45" fillId="0" borderId="0" xfId="51" applyFont="1" applyFill="1" applyBorder="1" applyAlignment="1">
      <alignment horizontal="center" vertical="center" wrapText="1"/>
    </xf>
    <xf numFmtId="0" fontId="43" fillId="0" borderId="0" xfId="51" applyFont="1" applyFill="1" applyBorder="1" applyAlignment="1">
      <alignment horizontal="center" vertical="center" wrapText="1"/>
    </xf>
    <xf numFmtId="0" fontId="1" fillId="0" borderId="5" xfId="51" applyFont="1" applyFill="1" applyBorder="1" applyAlignment="1">
      <alignment horizontal="left" vertical="center"/>
    </xf>
    <xf numFmtId="0" fontId="3" fillId="0" borderId="0" xfId="51" applyFont="1" applyFill="1" applyBorder="1" applyAlignment="1">
      <alignment horizontal="center" vertical="center"/>
    </xf>
    <xf numFmtId="0" fontId="3" fillId="49"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4" fontId="3" fillId="0" borderId="7"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0" fontId="1" fillId="0" borderId="0" xfId="51" applyFont="1" applyFill="1" applyAlignment="1">
      <alignment horizontal="center" vertical="center" wrapText="1"/>
    </xf>
    <xf numFmtId="4" fontId="3" fillId="0" borderId="41" xfId="51" applyNumberFormat="1" applyFont="1" applyFill="1" applyBorder="1" applyAlignment="1">
      <alignment horizontal="left" vertical="center"/>
    </xf>
    <xf numFmtId="4" fontId="3" fillId="0" borderId="42" xfId="51" applyNumberFormat="1" applyFont="1" applyFill="1" applyBorder="1" applyAlignment="1">
      <alignment horizontal="left"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9" fillId="0" borderId="0" xfId="0" applyFont="1" applyAlignment="1">
      <alignment horizontal="left" vertical="top" wrapText="1"/>
    </xf>
    <xf numFmtId="0" fontId="1" fillId="0" borderId="0" xfId="0" applyFont="1" applyAlignment="1">
      <alignment horizontal="left" wrapText="1"/>
    </xf>
    <xf numFmtId="0" fontId="3" fillId="0" borderId="0" xfId="0" applyFont="1" applyAlignment="1">
      <alignment horizontal="center" vertical="center" wrapText="1"/>
    </xf>
    <xf numFmtId="0" fontId="1" fillId="0" borderId="0" xfId="51" applyFont="1" applyFill="1" applyBorder="1" applyAlignment="1">
      <alignment horizontal="center" vertical="center" wrapText="1"/>
    </xf>
    <xf numFmtId="0" fontId="3" fillId="0" borderId="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42" fillId="0" borderId="50" xfId="0" applyFont="1" applyBorder="1" applyAlignment="1">
      <alignment horizontal="center" vertical="center" wrapText="1"/>
    </xf>
    <xf numFmtId="4" fontId="3" fillId="0" borderId="54" xfId="51" applyNumberFormat="1" applyFont="1" applyFill="1" applyBorder="1" applyAlignment="1">
      <alignment horizontal="left" vertical="center"/>
    </xf>
    <xf numFmtId="4" fontId="3" fillId="0" borderId="8" xfId="51" applyNumberFormat="1" applyFont="1" applyFill="1" applyBorder="1" applyAlignment="1">
      <alignment horizontal="left"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43" fillId="0" borderId="0" xfId="51" applyFont="1" applyAlignment="1">
      <alignment horizontal="center" vertical="center"/>
    </xf>
    <xf numFmtId="0" fontId="42" fillId="48" borderId="0" xfId="51" applyFont="1" applyFill="1" applyAlignment="1">
      <alignment horizontal="center" vertical="center"/>
    </xf>
    <xf numFmtId="0" fontId="3" fillId="0" borderId="8" xfId="51" applyFont="1" applyBorder="1" applyAlignment="1">
      <alignment horizontal="left"/>
    </xf>
    <xf numFmtId="0" fontId="3" fillId="0" borderId="5" xfId="51" applyFont="1" applyFill="1" applyBorder="1" applyAlignment="1">
      <alignment horizontal="center"/>
    </xf>
    <xf numFmtId="175" fontId="3" fillId="0" borderId="5"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0" fontId="3" fillId="0" borderId="0" xfId="51" applyFont="1" applyAlignment="1">
      <alignment horizontal="center" vertical="center"/>
    </xf>
    <xf numFmtId="0" fontId="42" fillId="49" borderId="0" xfId="51" applyFont="1" applyFill="1" applyAlignment="1">
      <alignment horizontal="center"/>
    </xf>
    <xf numFmtId="0" fontId="3" fillId="0" borderId="5" xfId="51" applyFont="1" applyBorder="1" applyAlignment="1">
      <alignment horizontal="center"/>
    </xf>
    <xf numFmtId="0" fontId="1" fillId="0" borderId="5" xfId="51" applyFont="1" applyBorder="1" applyAlignment="1">
      <alignment horizontal="center"/>
    </xf>
    <xf numFmtId="1" fontId="3" fillId="26" borderId="1" xfId="51" applyNumberFormat="1" applyFont="1" applyFill="1" applyBorder="1" applyAlignment="1">
      <alignment horizontal="center" wrapText="1"/>
    </xf>
    <xf numFmtId="0" fontId="3" fillId="26" borderId="3" xfId="51" applyFont="1" applyFill="1" applyBorder="1" applyAlignment="1">
      <alignment horizontal="center" wrapText="1"/>
    </xf>
    <xf numFmtId="0" fontId="3" fillId="26" borderId="1" xfId="51" applyFont="1" applyFill="1" applyBorder="1" applyAlignment="1">
      <alignment horizontal="center" wrapText="1"/>
    </xf>
    <xf numFmtId="0" fontId="3" fillId="3" borderId="5" xfId="51" applyFont="1" applyFill="1" applyBorder="1" applyAlignment="1">
      <alignment horizontal="left" wrapText="1"/>
    </xf>
    <xf numFmtId="0" fontId="3" fillId="26" borderId="0" xfId="51" applyFont="1" applyFill="1" applyAlignment="1">
      <alignment horizontal="left" wrapText="1"/>
    </xf>
    <xf numFmtId="0" fontId="3" fillId="3" borderId="1" xfId="51" applyFont="1" applyFill="1" applyBorder="1" applyAlignment="1">
      <alignment horizontal="left" wrapText="1"/>
    </xf>
    <xf numFmtId="0" fontId="3" fillId="3" borderId="2" xfId="51" applyFont="1" applyFill="1" applyBorder="1" applyAlignment="1">
      <alignment horizontal="left" wrapText="1"/>
    </xf>
    <xf numFmtId="0" fontId="3" fillId="3" borderId="3" xfId="51" applyFont="1" applyFill="1" applyBorder="1" applyAlignment="1">
      <alignment horizontal="left" wrapText="1"/>
    </xf>
    <xf numFmtId="0" fontId="3" fillId="0" borderId="0" xfId="51" applyFont="1" applyFill="1" applyAlignment="1">
      <alignment vertical="center" wrapText="1"/>
    </xf>
    <xf numFmtId="0" fontId="1" fillId="26" borderId="0" xfId="51" applyFont="1" applyFill="1" applyAlignment="1">
      <alignment horizontal="left" vertical="center" wrapText="1"/>
    </xf>
    <xf numFmtId="0" fontId="1" fillId="0" borderId="0" xfId="51" applyFont="1" applyFill="1" applyAlignment="1">
      <alignment horizontal="left"/>
    </xf>
    <xf numFmtId="0" fontId="3" fillId="26" borderId="0" xfId="51" applyFont="1" applyFill="1" applyAlignment="1">
      <alignment horizontal="center" wrapText="1"/>
    </xf>
    <xf numFmtId="0" fontId="3" fillId="26" borderId="5" xfId="51" applyFont="1" applyFill="1" applyBorder="1" applyAlignment="1">
      <alignment horizontal="center" wrapText="1"/>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0" fontId="3" fillId="49" borderId="0" xfId="51" applyFont="1" applyFill="1" applyAlignment="1">
      <alignment horizontal="center" vertical="center"/>
    </xf>
    <xf numFmtId="0" fontId="3" fillId="26" borderId="0" xfId="51" applyFont="1" applyFill="1" applyAlignment="1">
      <alignment horizontal="center" vertical="center"/>
    </xf>
    <xf numFmtId="0" fontId="3" fillId="0" borderId="51"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56" xfId="51" applyFont="1" applyFill="1" applyBorder="1" applyAlignment="1">
      <alignment horizontal="center" vertical="center"/>
    </xf>
    <xf numFmtId="0" fontId="26" fillId="0" borderId="51"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56" xfId="51" applyFont="1" applyFill="1" applyBorder="1" applyAlignment="1">
      <alignment horizontal="left" vertical="center"/>
    </xf>
    <xf numFmtId="0" fontId="1" fillId="0" borderId="0" xfId="51" applyFont="1" applyFill="1" applyAlignment="1">
      <alignment vertical="center" wrapText="1"/>
    </xf>
    <xf numFmtId="0" fontId="1" fillId="0" borderId="0" xfId="51" applyFont="1" applyFill="1" applyAlignment="1">
      <alignment horizontal="left" vertical="center" wrapText="1"/>
    </xf>
    <xf numFmtId="0" fontId="42" fillId="0" borderId="0" xfId="0" applyFont="1" applyAlignment="1">
      <alignment horizontal="center" vertical="center" wrapText="1"/>
    </xf>
    <xf numFmtId="0" fontId="51" fillId="0" borderId="1" xfId="51" applyFont="1" applyFill="1" applyBorder="1" applyAlignment="1">
      <alignment horizontal="left" vertical="center"/>
    </xf>
    <xf numFmtId="0" fontId="51" fillId="0" borderId="2" xfId="51" applyFont="1" applyFill="1" applyBorder="1" applyAlignment="1">
      <alignment horizontal="left" vertical="center"/>
    </xf>
    <xf numFmtId="0" fontId="51"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8" xfId="51" applyFill="1" applyBorder="1" applyAlignment="1">
      <alignment horizontal="left" vertical="center"/>
    </xf>
    <xf numFmtId="0" fontId="1" fillId="0" borderId="55" xfId="51" applyFill="1" applyBorder="1" applyAlignment="1">
      <alignment horizontal="left" vertical="center"/>
    </xf>
    <xf numFmtId="0" fontId="1" fillId="0" borderId="0" xfId="51" applyFill="1" applyBorder="1" applyAlignment="1">
      <alignment horizontal="center" vertical="center"/>
    </xf>
    <xf numFmtId="0" fontId="1" fillId="0" borderId="53" xfId="51" applyFill="1" applyBorder="1" applyAlignment="1">
      <alignment horizontal="center" vertical="center"/>
    </xf>
    <xf numFmtId="0" fontId="1" fillId="0" borderId="8" xfId="51" applyFill="1" applyBorder="1" applyAlignment="1">
      <alignment horizontal="center" vertical="center" wrapText="1"/>
    </xf>
    <xf numFmtId="0" fontId="1" fillId="0" borderId="55" xfId="51" applyFill="1" applyBorder="1" applyAlignment="1">
      <alignment horizontal="center" vertical="center" wrapText="1"/>
    </xf>
    <xf numFmtId="0" fontId="1" fillId="0" borderId="0" xfId="51" applyFill="1" applyBorder="1" applyAlignment="1">
      <alignment horizontal="left" vertical="center"/>
    </xf>
    <xf numFmtId="0" fontId="1" fillId="0" borderId="53" xfId="51" applyFill="1" applyBorder="1" applyAlignment="1">
      <alignment horizontal="left" vertical="center"/>
    </xf>
    <xf numFmtId="0" fontId="3" fillId="0" borderId="51" xfId="51" applyFont="1" applyFill="1" applyBorder="1" applyAlignment="1">
      <alignment horizontal="left" vertical="center"/>
    </xf>
    <xf numFmtId="0" fontId="3" fillId="0" borderId="4" xfId="51" applyFont="1" applyFill="1" applyBorder="1" applyAlignment="1">
      <alignment horizontal="left" vertical="center"/>
    </xf>
    <xf numFmtId="0" fontId="3" fillId="0" borderId="56" xfId="51" applyFont="1" applyFill="1" applyBorder="1" applyAlignment="1">
      <alignment horizontal="left" vertical="center"/>
    </xf>
    <xf numFmtId="4" fontId="28" fillId="0" borderId="7"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28" fillId="0" borderId="41" xfId="51" applyNumberFormat="1" applyFont="1" applyFill="1" applyBorder="1" applyAlignment="1">
      <alignment horizontal="left" vertical="center"/>
    </xf>
    <xf numFmtId="4" fontId="28" fillId="0" borderId="42"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26" borderId="0" xfId="51" applyFont="1" applyFill="1" applyAlignment="1">
      <alignment horizontal="left" wrapText="1"/>
    </xf>
    <xf numFmtId="0" fontId="54" fillId="0" borderId="0" xfId="51" applyFont="1" applyFill="1" applyAlignment="1">
      <alignment horizontal="center" wrapText="1"/>
    </xf>
    <xf numFmtId="4" fontId="3" fillId="0" borderId="47" xfId="51" applyNumberFormat="1" applyFont="1" applyFill="1" applyBorder="1" applyAlignment="1">
      <alignment horizontal="center" vertical="center"/>
    </xf>
    <xf numFmtId="4" fontId="3" fillId="0" borderId="46" xfId="5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4" fontId="46"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178" fontId="46" fillId="0" borderId="56" xfId="0" applyNumberFormat="1" applyFont="1" applyBorder="1" applyAlignment="1">
      <alignment horizontal="center" vertical="center"/>
    </xf>
    <xf numFmtId="178" fontId="46" fillId="0" borderId="53" xfId="0" applyNumberFormat="1" applyFont="1" applyBorder="1" applyAlignment="1">
      <alignment horizontal="center" vertical="center"/>
    </xf>
    <xf numFmtId="178" fontId="46" fillId="0" borderId="55" xfId="0" applyNumberFormat="1" applyFont="1" applyBorder="1" applyAlignment="1">
      <alignment horizontal="center" vertical="center"/>
    </xf>
    <xf numFmtId="178" fontId="46" fillId="0" borderId="87" xfId="0" applyNumberFormat="1" applyFont="1" applyBorder="1" applyAlignment="1">
      <alignment horizontal="center" vertical="center"/>
    </xf>
  </cellXfs>
  <cellStyles count="201">
    <cellStyle name="20% - Accent1" xfId="54"/>
    <cellStyle name="20% - Accent2" xfId="55"/>
    <cellStyle name="20% - Accent3" xfId="56"/>
    <cellStyle name="20% - Accent4" xfId="57"/>
    <cellStyle name="20% - Accent5" xfId="58"/>
    <cellStyle name="20% - Accent6" xfId="59"/>
    <cellStyle name="20% - Cor1" xfId="60"/>
    <cellStyle name="20% - Cor2" xfId="61"/>
    <cellStyle name="20% - Cor3" xfId="62"/>
    <cellStyle name="20% - Cor4" xfId="63"/>
    <cellStyle name="20% - Cor5" xfId="64"/>
    <cellStyle name="20% - Cor6" xfId="65"/>
    <cellStyle name="20% - Ênfase1 2" xfId="8"/>
    <cellStyle name="20% - Ênfase2 2" xfId="9"/>
    <cellStyle name="20% - Ênfase3 2" xfId="10"/>
    <cellStyle name="20% - Ênfase4 2" xfId="11"/>
    <cellStyle name="20% - Ênfase5 2" xfId="12"/>
    <cellStyle name="20% - Ênfase6 2" xfId="13"/>
    <cellStyle name="40% - Accent1" xfId="66"/>
    <cellStyle name="40% - Accent2" xfId="67"/>
    <cellStyle name="40% - Accent3" xfId="68"/>
    <cellStyle name="40% - Accent4" xfId="69"/>
    <cellStyle name="40% - Accent5" xfId="70"/>
    <cellStyle name="40% - Accent6" xfId="71"/>
    <cellStyle name="40% - Cor1" xfId="72"/>
    <cellStyle name="40% - Cor2" xfId="73"/>
    <cellStyle name="40% - Cor3" xfId="74"/>
    <cellStyle name="40% - Cor4" xfId="75"/>
    <cellStyle name="40% - Cor5" xfId="76"/>
    <cellStyle name="40% - Cor6" xfId="77"/>
    <cellStyle name="40% - Ênfase1 2" xfId="14"/>
    <cellStyle name="40% - Ênfase2 2" xfId="15"/>
    <cellStyle name="40% - Ênfase3 2" xfId="16"/>
    <cellStyle name="40% - Ênfase4 2" xfId="17"/>
    <cellStyle name="40% - Ênfase5 2" xfId="18"/>
    <cellStyle name="40% - Ênfase6 2" xfId="19"/>
    <cellStyle name="60% - Accent1" xfId="78"/>
    <cellStyle name="60% - Accent2" xfId="79"/>
    <cellStyle name="60% - Accent3" xfId="80"/>
    <cellStyle name="60% - Accent4" xfId="81"/>
    <cellStyle name="60% - Accent5" xfId="82"/>
    <cellStyle name="60% - Accent6" xfId="83"/>
    <cellStyle name="60% - Cor1" xfId="84"/>
    <cellStyle name="60% - Cor2" xfId="85"/>
    <cellStyle name="60% - Cor3" xfId="86"/>
    <cellStyle name="60% - Cor4" xfId="87"/>
    <cellStyle name="60% - Cor5" xfId="88"/>
    <cellStyle name="60% - Cor6" xfId="89"/>
    <cellStyle name="60% - Ênfase1 2" xfId="20"/>
    <cellStyle name="60% - Ênfase2 2" xfId="21"/>
    <cellStyle name="60% - Ênfase3 2" xfId="22"/>
    <cellStyle name="60% - Ênfase4 2" xfId="23"/>
    <cellStyle name="60% - Ênfase5 2" xfId="24"/>
    <cellStyle name="60% - Ênfase6 2" xfId="25"/>
    <cellStyle name="Accent1" xfId="90"/>
    <cellStyle name="Accent2" xfId="91"/>
    <cellStyle name="Accent3" xfId="92"/>
    <cellStyle name="Accent4" xfId="93"/>
    <cellStyle name="Accent5" xfId="94"/>
    <cellStyle name="Accent6" xfId="95"/>
    <cellStyle name="Bad" xfId="96"/>
    <cellStyle name="Bom 2" xfId="26"/>
    <cellStyle name="Cabeçalho 1" xfId="97"/>
    <cellStyle name="Cabeçalho 2" xfId="98"/>
    <cellStyle name="Cabeçalho 3" xfId="99"/>
    <cellStyle name="Cabeçalho 4" xfId="100"/>
    <cellStyle name="Calculation" xfId="101"/>
    <cellStyle name="Cálculo 2" xfId="27"/>
    <cellStyle name="Célula de Verificação 2" xfId="28"/>
    <cellStyle name="Célula Ligada" xfId="102"/>
    <cellStyle name="Célula Vinculada 2" xfId="29"/>
    <cellStyle name="Check Cell" xfId="103"/>
    <cellStyle name="Código" xfId="104"/>
    <cellStyle name="Cor1" xfId="105"/>
    <cellStyle name="Cor2" xfId="106"/>
    <cellStyle name="Cor3" xfId="107"/>
    <cellStyle name="Cor4" xfId="108"/>
    <cellStyle name="Cor5" xfId="109"/>
    <cellStyle name="Cor6" xfId="110"/>
    <cellStyle name="Correcto" xfId="111"/>
    <cellStyle name="Descrição" xfId="112"/>
    <cellStyle name="Ênfase1 2" xfId="30"/>
    <cellStyle name="Ênfase2 2" xfId="31"/>
    <cellStyle name="Ênfase3 2" xfId="32"/>
    <cellStyle name="Ênfase4 2" xfId="33"/>
    <cellStyle name="Ênfase5 2" xfId="34"/>
    <cellStyle name="Ênfase6 2" xfId="35"/>
    <cellStyle name="Entrada 2" xfId="36"/>
    <cellStyle name="Euro" xfId="113"/>
    <cellStyle name="Excel Built-in Normal" xfId="114"/>
    <cellStyle name="Explanatory Text" xfId="115"/>
    <cellStyle name="Good" xfId="116"/>
    <cellStyle name="Heading 1" xfId="117"/>
    <cellStyle name="Heading 2" xfId="118"/>
    <cellStyle name="Heading 3" xfId="119"/>
    <cellStyle name="Heading 4" xfId="120"/>
    <cellStyle name="Hiperlink" xfId="198" builtinId="8"/>
    <cellStyle name="Hiperlink 2" xfId="121"/>
    <cellStyle name="Incorrecto" xfId="122"/>
    <cellStyle name="Incorreto 2" xfId="37"/>
    <cellStyle name="Input" xfId="123"/>
    <cellStyle name="Linked Cell" xfId="124"/>
    <cellStyle name="Moeda" xfId="200" builtinId="4"/>
    <cellStyle name="Moeda 2" xfId="2"/>
    <cellStyle name="Moeda 2 2" xfId="125"/>
    <cellStyle name="Moeda 2 3" xfId="126"/>
    <cellStyle name="Moeda 2 3 2" xfId="127"/>
    <cellStyle name="Moeda 2 3 2 2" xfId="128"/>
    <cellStyle name="Moeda 2_Ancora 4 med" xfId="129"/>
    <cellStyle name="Moeda 3" xfId="130"/>
    <cellStyle name="Moeda 3 2" xfId="131"/>
    <cellStyle name="Moeda 3 3" xfId="199"/>
    <cellStyle name="Moeda 4" xfId="132"/>
    <cellStyle name="Moeda 4 2" xfId="133"/>
    <cellStyle name="Moeda 5" xfId="134"/>
    <cellStyle name="Neutra 2" xfId="38"/>
    <cellStyle name="Neutral" xfId="135"/>
    <cellStyle name="Neutro" xfId="136"/>
    <cellStyle name="Normal" xfId="0" builtinId="0"/>
    <cellStyle name="Normal 10" xfId="137"/>
    <cellStyle name="Normal 16" xfId="51"/>
    <cellStyle name="Normal 2" xfId="3"/>
    <cellStyle name="Normal 2 2" xfId="39"/>
    <cellStyle name="Normal 2 2 2" xfId="138"/>
    <cellStyle name="Normal 2 3" xfId="139"/>
    <cellStyle name="Normal 2 4" xfId="140"/>
    <cellStyle name="Normal 2 6" xfId="141"/>
    <cellStyle name="Normal 2_3 med" xfId="142"/>
    <cellStyle name="Normal 3" xfId="1"/>
    <cellStyle name="Normal 3 2" xfId="143"/>
    <cellStyle name="Normal 3 2 2" xfId="144"/>
    <cellStyle name="Normal 3 2 2 2" xfId="145"/>
    <cellStyle name="Normal 3 2 2 2 2" xfId="146"/>
    <cellStyle name="Normal 3 2 3" xfId="147"/>
    <cellStyle name="Normal 3 3" xfId="148"/>
    <cellStyle name="Normal 3 3 2" xfId="149"/>
    <cellStyle name="Normal 3_1ª MEDIÇÃO" xfId="150"/>
    <cellStyle name="Normal 4" xfId="7"/>
    <cellStyle name="Normal 4 2" xfId="151"/>
    <cellStyle name="Normal 5" xfId="152"/>
    <cellStyle name="Normal 5 2" xfId="153"/>
    <cellStyle name="Normal 5 3" xfId="154"/>
    <cellStyle name="Normal 6" xfId="155"/>
    <cellStyle name="Normal 7" xfId="156"/>
    <cellStyle name="Normal 8" xfId="157"/>
    <cellStyle name="Normal 9" xfId="158"/>
    <cellStyle name="Nota 2" xfId="40"/>
    <cellStyle name="Nota 3" xfId="50"/>
    <cellStyle name="Note" xfId="159"/>
    <cellStyle name="Numeração" xfId="160"/>
    <cellStyle name="Output" xfId="161"/>
    <cellStyle name="Porcentagem 2" xfId="5"/>
    <cellStyle name="Porcentagem 2 2" xfId="53"/>
    <cellStyle name="Porcentagem 3" xfId="4"/>
    <cellStyle name="Porcentagem 3 2" xfId="162"/>
    <cellStyle name="Porcentagem 3 2 2" xfId="163"/>
    <cellStyle name="Porcentagem 3 2 2 2" xfId="164"/>
    <cellStyle name="Porcentagem 4" xfId="165"/>
    <cellStyle name="Porcentagem 5" xfId="166"/>
    <cellStyle name="Saída 2" xfId="41"/>
    <cellStyle name="Separador de milhares 2" xfId="167"/>
    <cellStyle name="Separador de milhares 2 2" xfId="168"/>
    <cellStyle name="Separador de milhares 2 3" xfId="169"/>
    <cellStyle name="Separador de milhares 3" xfId="170"/>
    <cellStyle name="Separador de milhares 3 2" xfId="171"/>
    <cellStyle name="Separador de milhares 4" xfId="172"/>
    <cellStyle name="Separador de milhares 4 2" xfId="173"/>
    <cellStyle name="Separador de milhares 4 2 2" xfId="174"/>
    <cellStyle name="Separador de milhares 4 2 2 2" xfId="175"/>
    <cellStyle name="Separador de milhares 4 2 3" xfId="176"/>
    <cellStyle name="Separador de milhares 4 3" xfId="177"/>
    <cellStyle name="Separador de milhares 5" xfId="178"/>
    <cellStyle name="Separador de milhares 6" xfId="179"/>
    <cellStyle name="Separador de milhares 6 2" xfId="180"/>
    <cellStyle name="Texto de Aviso 2" xfId="42"/>
    <cellStyle name="Texto Explicativo 2" xfId="43"/>
    <cellStyle name="Title" xfId="181"/>
    <cellStyle name="Título 1 1" xfId="182"/>
    <cellStyle name="Título 1 2" xfId="45"/>
    <cellStyle name="Título 2 2" xfId="46"/>
    <cellStyle name="Título 3 2" xfId="47"/>
    <cellStyle name="Título 4 2" xfId="48"/>
    <cellStyle name="Título 5" xfId="44"/>
    <cellStyle name="Totais" xfId="183"/>
    <cellStyle name="Total 2" xfId="49"/>
    <cellStyle name="Verificar Célula" xfId="184"/>
    <cellStyle name="Vírgula 2" xfId="6"/>
    <cellStyle name="Vírgula 2 2" xfId="52"/>
    <cellStyle name="Vírgula 3" xfId="185"/>
    <cellStyle name="Vírgula 3 2" xfId="186"/>
    <cellStyle name="Vírgula 3 2 2" xfId="187"/>
    <cellStyle name="Vírgula 3 3" xfId="188"/>
    <cellStyle name="Vírgula 4" xfId="189"/>
    <cellStyle name="Vírgula 4 2" xfId="190"/>
    <cellStyle name="Vírgula 5" xfId="191"/>
    <cellStyle name="Vírgula 5 2" xfId="192"/>
    <cellStyle name="Vírgula 6" xfId="193"/>
    <cellStyle name="Vírgula 7" xfId="194"/>
    <cellStyle name="Vírgula 8" xfId="195"/>
    <cellStyle name="Warning Text" xfId="196"/>
    <cellStyle name="wgv"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1200150</xdr:colOff>
      <xdr:row>112</xdr:row>
      <xdr:rowOff>276225</xdr:rowOff>
    </xdr:from>
    <xdr:to>
      <xdr:col>6</xdr:col>
      <xdr:colOff>419100</xdr:colOff>
      <xdr:row>112</xdr:row>
      <xdr:rowOff>1123950</xdr:rowOff>
    </xdr:to>
    <xdr:sp macro="" textlink="">
      <xdr:nvSpPr>
        <xdr:cNvPr id="2" name="Text Box 2">
          <a:extLst>
            <a:ext uri="{FF2B5EF4-FFF2-40B4-BE49-F238E27FC236}">
              <a16:creationId xmlns:a16="http://schemas.microsoft.com/office/drawing/2014/main" xmlns="" id="{00000000-0008-0000-0B00-000002000000}"/>
            </a:ext>
          </a:extLst>
        </xdr:cNvPr>
        <xdr:cNvSpPr txBox="1">
          <a:spLocks noChangeArrowheads="1"/>
        </xdr:cNvSpPr>
      </xdr:nvSpPr>
      <xdr:spPr bwMode="auto">
        <a:xfrm>
          <a:off x="1200150" y="1484947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1460500</xdr:colOff>
      <xdr:row>56</xdr:row>
      <xdr:rowOff>276225</xdr:rowOff>
    </xdr:from>
    <xdr:to>
      <xdr:col>6</xdr:col>
      <xdr:colOff>419100</xdr:colOff>
      <xdr:row>56</xdr:row>
      <xdr:rowOff>1123950</xdr:rowOff>
    </xdr:to>
    <xdr:sp macro="" textlink="">
      <xdr:nvSpPr>
        <xdr:cNvPr id="2" name="Text Box 2">
          <a:extLst>
            <a:ext uri="{FF2B5EF4-FFF2-40B4-BE49-F238E27FC236}">
              <a16:creationId xmlns:a16="http://schemas.microsoft.com/office/drawing/2014/main" xmlns="" id="{00000000-0008-0000-0C00-000002000000}"/>
            </a:ext>
          </a:extLst>
        </xdr:cNvPr>
        <xdr:cNvSpPr txBox="1">
          <a:spLocks noChangeArrowheads="1"/>
        </xdr:cNvSpPr>
      </xdr:nvSpPr>
      <xdr:spPr bwMode="auto">
        <a:xfrm>
          <a:off x="1460500" y="7810500"/>
          <a:ext cx="45116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847725</xdr:colOff>
      <xdr:row>145</xdr:row>
      <xdr:rowOff>314325</xdr:rowOff>
    </xdr:from>
    <xdr:to>
      <xdr:col>2</xdr:col>
      <xdr:colOff>82008</xdr:colOff>
      <xdr:row>147</xdr:row>
      <xdr:rowOff>161879</xdr:rowOff>
    </xdr:to>
    <xdr:pic>
      <xdr:nvPicPr>
        <xdr:cNvPr id="2" name="Imagem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stretch>
          <a:fillRect/>
        </a:stretch>
      </xdr:blipFill>
      <xdr:spPr>
        <a:xfrm>
          <a:off x="847725" y="13677900"/>
          <a:ext cx="2148933" cy="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a16="http://schemas.microsoft.com/office/drawing/2014/main" xmlns=""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a16="http://schemas.microsoft.com/office/drawing/2014/main" xmlns=""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a16="http://schemas.microsoft.com/office/drawing/2014/main" xmlns=""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a16="http://schemas.microsoft.com/office/drawing/2014/main" xmlns=""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a16="http://schemas.microsoft.com/office/drawing/2014/main" xmlns=""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files\fernanda.castro\Desktop\2017\PROJETOS\NOVO%20PROCESSO%20-%20coleta\PROJETO%20NOVO%20alt%2024.10%20envi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files\fernanda.castro\Desktop\2019\MACUCO\NOVO%20PROJETO%20MACUCO\PROJET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03EFADD2\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P_201606_ser"/>
      <sheetName val="Plan orcamentaria"/>
      <sheetName val="PROPOSTA DE PREÇO"/>
      <sheetName val="cronograma"/>
      <sheetName val="EMOP0717"/>
      <sheetName val="ANEXO 1"/>
      <sheetName val="Dados Gerais"/>
      <sheetName val="Custos Totais"/>
      <sheetName val="1.0-Mão de Obra Direta (MO)"/>
      <sheetName val="Mao Obra Individualizada"/>
      <sheetName val="2.0-Custos Dependentes (MO)"/>
      <sheetName val="3.0-Custos Dependentes (Km)"/>
      <sheetName val="4.0-Custos Fixos"/>
      <sheetName val="ADMINISTRAÇÃO LOCAL"/>
      <sheetName val="PESOS"/>
      <sheetName val="ADMINISTRAÇÃO LOCAL (2)"/>
      <sheetName val="COTACAO EPI"/>
      <sheetName val="COTACAO FERRAMENTAS"/>
      <sheetName val="COTACAO MATERIAIS "/>
      <sheetName val="pesquisa fipe"/>
      <sheetName val="ANEXO 2"/>
      <sheetName val="COMP SISTEMA"/>
      <sheetName val="CUSTOS T SISTEMA"/>
      <sheetName val="ANEXO3"/>
      <sheetName val="CONT 1100L"/>
      <sheetName val="CUSTOS T CONT 1100L"/>
      <sheetName val="ANEXO 4"/>
      <sheetName val="CONT 240 L"/>
      <sheetName val="CUSTOS T CONT 240 L "/>
      <sheetName val="ANEXO 5"/>
      <sheetName val="CUSTOS COLETA SELETIVA)"/>
      <sheetName val="COLETA SELETIVA - EQUIP"/>
      <sheetName val="5.0-Mão de Obra Direta (MO) "/>
      <sheetName val="5.2-Custos Dependentes (MO) SEL"/>
    </sheetNames>
    <sheetDataSet>
      <sheetData sheetId="0"/>
      <sheetData sheetId="1"/>
      <sheetData sheetId="2"/>
      <sheetData sheetId="3"/>
      <sheetData sheetId="4"/>
      <sheetData sheetId="5"/>
      <sheetData sheetId="6">
        <row r="12">
          <cell r="C12" t="str">
            <v>Dias Coleta Anual</v>
          </cell>
        </row>
        <row r="58">
          <cell r="D58">
            <v>0</v>
          </cell>
        </row>
        <row r="59">
          <cell r="D59">
            <v>1</v>
          </cell>
        </row>
        <row r="60">
          <cell r="D60">
            <v>0</v>
          </cell>
        </row>
        <row r="61">
          <cell r="D61">
            <v>0</v>
          </cell>
        </row>
        <row r="76">
          <cell r="D76">
            <v>0</v>
          </cell>
        </row>
      </sheetData>
      <sheetData sheetId="7">
        <row r="17">
          <cell r="F17">
            <v>5383877.71</v>
          </cell>
        </row>
      </sheetData>
      <sheetData sheetId="8"/>
      <sheetData sheetId="9"/>
      <sheetData sheetId="10"/>
      <sheetData sheetId="11">
        <row r="73">
          <cell r="C73">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DE PREÇO"/>
      <sheetName val="PLANILHA ORÇAMENTÁRIA"/>
      <sheetName val="cronograma fisico financeiro"/>
      <sheetName val="BDI"/>
      <sheetName val="MO- VARRIÇÃO"/>
      <sheetName val="MO - ROÇADA"/>
      <sheetName val="ENTULHO"/>
      <sheetName val="Dimensionamento ENCA"/>
      <sheetName val="RSD"/>
      <sheetName val="DADOS"/>
      <sheetName val="Custos Totais "/>
      <sheetName val="1.0-Mão de Obra Direta (MO)"/>
      <sheetName val="Mao Obra Individualizada"/>
      <sheetName val="2.0-Custos Dependentes (MO)"/>
      <sheetName val="3.0-Custos Dependentes (Km) "/>
      <sheetName val="4.0-Custos Fixos"/>
      <sheetName val="cotacao "/>
      <sheetName val="ADMINISTRAÇÃO LOCAL "/>
      <sheetName val="COMPOSIC VARRICAO MANUAL"/>
      <sheetName val="COMPOSIC ROCADA"/>
      <sheetName val="COMPOSIC ENTULHO"/>
    </sheetNames>
    <sheetDataSet>
      <sheetData sheetId="0" refreshError="1"/>
      <sheetData sheetId="1" refreshError="1"/>
      <sheetData sheetId="2" refreshError="1"/>
      <sheetData sheetId="3" refreshError="1"/>
      <sheetData sheetId="4">
        <row r="101">
          <cell r="J101">
            <v>15</v>
          </cell>
        </row>
      </sheetData>
      <sheetData sheetId="5">
        <row r="95">
          <cell r="D95">
            <v>26584.479999999989</v>
          </cell>
        </row>
      </sheetData>
      <sheetData sheetId="6">
        <row r="6">
          <cell r="N6">
            <v>1</v>
          </cell>
        </row>
      </sheetData>
      <sheetData sheetId="7"/>
      <sheetData sheetId="8" refreshError="1"/>
      <sheetData sheetId="9">
        <row r="8">
          <cell r="C8">
            <v>30</v>
          </cell>
        </row>
      </sheetData>
      <sheetData sheetId="10">
        <row r="19">
          <cell r="F19">
            <v>41023.138589889386</v>
          </cell>
        </row>
      </sheetData>
      <sheetData sheetId="11"/>
      <sheetData sheetId="12" refreshError="1"/>
      <sheetData sheetId="13"/>
      <sheetData sheetId="14"/>
      <sheetData sheetId="15"/>
      <sheetData sheetId="16">
        <row r="4">
          <cell r="F4">
            <v>92.15666666666668</v>
          </cell>
        </row>
      </sheetData>
      <sheetData sheetId="17" refreshError="1"/>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23.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23.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P8"/>
  <sheetViews>
    <sheetView tabSelected="1" topLeftCell="E1" workbookViewId="0">
      <selection activeCell="F9" sqref="F9"/>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615"/>
  </cols>
  <sheetData>
    <row r="4" spans="5:16" ht="15.75" thickBot="1"/>
    <row r="5" spans="5:16" ht="33.75">
      <c r="E5" s="616" t="s">
        <v>904</v>
      </c>
      <c r="F5" s="617" t="s">
        <v>515</v>
      </c>
      <c r="G5" s="617" t="s">
        <v>1006</v>
      </c>
      <c r="H5" s="617" t="s">
        <v>1007</v>
      </c>
      <c r="I5" s="617" t="s">
        <v>1008</v>
      </c>
      <c r="J5" s="617" t="s">
        <v>1010</v>
      </c>
      <c r="K5" s="617" t="s">
        <v>1009</v>
      </c>
      <c r="L5" s="617" t="s">
        <v>516</v>
      </c>
      <c r="M5" s="617" t="s">
        <v>833</v>
      </c>
      <c r="N5" s="617" t="s">
        <v>1012</v>
      </c>
      <c r="O5" s="617" t="s">
        <v>514</v>
      </c>
      <c r="P5" s="618" t="s">
        <v>1011</v>
      </c>
    </row>
    <row r="6" spans="5:16">
      <c r="E6" s="619" t="s">
        <v>1005</v>
      </c>
      <c r="F6" s="591">
        <f>'2.0-Custos Dependentes (MO)'!G142</f>
        <v>6</v>
      </c>
      <c r="G6" s="591"/>
      <c r="H6" s="591"/>
      <c r="I6" s="591"/>
      <c r="J6" s="591"/>
      <c r="K6" s="591"/>
      <c r="L6" s="591">
        <v>1</v>
      </c>
      <c r="M6" s="591"/>
      <c r="N6" s="591"/>
      <c r="O6" s="591">
        <f>'2.0-Custos Dependentes (MO)'!G139</f>
        <v>3</v>
      </c>
      <c r="P6" s="620"/>
    </row>
    <row r="7" spans="5:16" ht="15.75" thickBot="1">
      <c r="E7" s="621" t="s">
        <v>4</v>
      </c>
      <c r="F7" s="622">
        <f>SUM(F6:F6)</f>
        <v>6</v>
      </c>
      <c r="G7" s="622">
        <f>SUM(G6:G6)</f>
        <v>0</v>
      </c>
      <c r="H7" s="622">
        <f>SUM(H6:H6)</f>
        <v>0</v>
      </c>
      <c r="I7" s="622">
        <f>SUM(I6:I6)</f>
        <v>0</v>
      </c>
      <c r="J7" s="622">
        <f>SUM(J6:J6)</f>
        <v>0</v>
      </c>
      <c r="K7" s="622">
        <f>SUM(K6:K6)</f>
        <v>0</v>
      </c>
      <c r="L7" s="622">
        <f>SUM(L6:L6)</f>
        <v>1</v>
      </c>
      <c r="M7" s="622">
        <f>SUM(M6:M6)</f>
        <v>0</v>
      </c>
      <c r="N7" s="622">
        <f>SUM(N6:N6)</f>
        <v>0</v>
      </c>
      <c r="O7" s="622">
        <f>SUM(O6:O6)</f>
        <v>3</v>
      </c>
      <c r="P7" s="623">
        <f>SUM(P6:P6)</f>
        <v>0</v>
      </c>
    </row>
    <row r="8" spans="5:16" ht="15.75" thickBot="1">
      <c r="E8" s="624" t="s">
        <v>1013</v>
      </c>
      <c r="F8" s="651">
        <f>SUM(F7:P7)</f>
        <v>10</v>
      </c>
      <c r="G8" s="652"/>
      <c r="H8" s="652"/>
      <c r="I8" s="652"/>
      <c r="J8" s="652"/>
      <c r="K8" s="652"/>
      <c r="L8" s="652"/>
      <c r="M8" s="652"/>
      <c r="N8" s="652"/>
      <c r="O8" s="652"/>
      <c r="P8" s="653"/>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Q77"/>
  <sheetViews>
    <sheetView showGridLines="0" view="pageBreakPreview" topLeftCell="A64" zoomScaleNormal="100" zoomScaleSheetLayoutView="100" workbookViewId="0">
      <selection activeCell="G20" sqref="G20"/>
    </sheetView>
  </sheetViews>
  <sheetFormatPr defaultRowHeight="12.75"/>
  <cols>
    <col min="1" max="1" width="38.5703125" style="131" customWidth="1"/>
    <col min="2" max="2" width="1.85546875" style="131" bestFit="1" customWidth="1"/>
    <col min="3" max="3" width="29.140625" style="131" bestFit="1" customWidth="1"/>
    <col min="4" max="4" width="2.140625" style="131" bestFit="1" customWidth="1"/>
    <col min="5" max="5" width="15.42578125" style="131" bestFit="1" customWidth="1"/>
    <col min="6" max="6" width="2.140625" style="131" bestFit="1" customWidth="1"/>
    <col min="7" max="7" width="19.42578125" style="131" customWidth="1"/>
    <col min="8" max="8" width="9.140625" style="131"/>
    <col min="9" max="9" width="10.140625" style="131" bestFit="1" customWidth="1"/>
    <col min="10" max="10" width="9.140625" style="131"/>
    <col min="11" max="11" width="10.140625" style="131" bestFit="1" customWidth="1"/>
    <col min="12" max="16384" width="9.140625" style="131"/>
  </cols>
  <sheetData>
    <row r="1" spans="1:17" s="129" customFormat="1" ht="29.25" customHeight="1">
      <c r="A1" s="704" t="s">
        <v>506</v>
      </c>
      <c r="B1" s="704"/>
      <c r="C1" s="704"/>
      <c r="D1" s="704"/>
      <c r="E1" s="704"/>
      <c r="F1" s="704"/>
      <c r="G1" s="704"/>
      <c r="H1" s="128"/>
    </row>
    <row r="2" spans="1:17" s="129" customFormat="1" ht="29.25" customHeight="1">
      <c r="A2" s="705" t="s">
        <v>437</v>
      </c>
      <c r="B2" s="705"/>
      <c r="C2" s="705"/>
      <c r="D2" s="705"/>
      <c r="E2" s="705"/>
      <c r="F2" s="705"/>
      <c r="G2" s="705"/>
      <c r="H2" s="128"/>
      <c r="N2" s="551">
        <v>4.1666666666666664E-2</v>
      </c>
    </row>
    <row r="3" spans="1:17" s="129" customFormat="1">
      <c r="A3" s="706" t="s">
        <v>438</v>
      </c>
      <c r="B3" s="706"/>
      <c r="C3" s="706"/>
      <c r="D3" s="706"/>
      <c r="E3" s="706"/>
      <c r="F3" s="706"/>
      <c r="G3" s="706"/>
      <c r="H3" s="128"/>
      <c r="N3" s="550"/>
    </row>
    <row r="4" spans="1:17">
      <c r="A4" s="707" t="s">
        <v>439</v>
      </c>
      <c r="B4" s="707"/>
      <c r="C4" s="707"/>
      <c r="D4" s="707" t="s">
        <v>440</v>
      </c>
      <c r="E4" s="707"/>
      <c r="F4" s="707"/>
      <c r="G4" s="707"/>
      <c r="H4" s="131" t="s">
        <v>910</v>
      </c>
      <c r="I4" s="548">
        <v>0.75694444444444453</v>
      </c>
      <c r="J4" s="548">
        <v>4.1666666666666664E-2</v>
      </c>
      <c r="K4" s="549">
        <v>1.0833333333333333</v>
      </c>
      <c r="L4" s="549">
        <f>K4-J4-I4</f>
        <v>0.28472222222222199</v>
      </c>
      <c r="N4" s="550">
        <v>3.6458333333333336E-2</v>
      </c>
      <c r="O4" s="550">
        <f>N2-N4</f>
        <v>5.2083333333333287E-3</v>
      </c>
      <c r="P4" s="131">
        <v>4</v>
      </c>
      <c r="Q4" s="550">
        <f>P4*O4</f>
        <v>2.0833333333333315E-2</v>
      </c>
    </row>
    <row r="5" spans="1:17">
      <c r="A5" s="708">
        <f>G69</f>
        <v>436559.76</v>
      </c>
      <c r="B5" s="708"/>
      <c r="C5" s="708"/>
      <c r="D5" s="709">
        <f>A5/'[17]Custos Totais'!F17</f>
        <v>8.1086492583056835E-2</v>
      </c>
      <c r="E5" s="709"/>
      <c r="F5" s="709"/>
      <c r="G5" s="709"/>
      <c r="H5" s="131" t="s">
        <v>911</v>
      </c>
      <c r="I5" s="548">
        <v>0.75694444444444453</v>
      </c>
      <c r="J5" s="548">
        <v>4.1666666666666664E-2</v>
      </c>
      <c r="K5" s="549">
        <v>1.0833333333333333</v>
      </c>
      <c r="L5" s="549">
        <f t="shared" ref="L5:L9" si="0">K5-J5-I5</f>
        <v>0.28472222222222199</v>
      </c>
      <c r="N5" s="550">
        <v>3.6458333333333336E-2</v>
      </c>
      <c r="O5" s="551">
        <v>5.2083333333333287E-3</v>
      </c>
      <c r="P5" s="131">
        <v>4</v>
      </c>
      <c r="Q5" s="550">
        <f t="shared" ref="Q5:Q9" si="1">P5*O5</f>
        <v>2.0833333333333315E-2</v>
      </c>
    </row>
    <row r="6" spans="1:17">
      <c r="A6" s="132"/>
      <c r="B6" s="133"/>
      <c r="C6" s="133"/>
      <c r="D6" s="134"/>
      <c r="E6" s="134"/>
      <c r="F6" s="134"/>
      <c r="G6" s="135"/>
      <c r="H6" s="131" t="s">
        <v>912</v>
      </c>
      <c r="I6" s="548">
        <v>0.75694444444444453</v>
      </c>
      <c r="J6" s="548">
        <v>4.1666666666666664E-2</v>
      </c>
      <c r="K6" s="549">
        <v>1.0833333333333333</v>
      </c>
      <c r="L6" s="549">
        <f t="shared" si="0"/>
        <v>0.28472222222222199</v>
      </c>
      <c r="N6" s="550">
        <v>3.6458333333333336E-2</v>
      </c>
      <c r="O6" s="551">
        <v>5.2083333333333287E-3</v>
      </c>
      <c r="P6" s="131">
        <v>4</v>
      </c>
      <c r="Q6" s="550">
        <f t="shared" si="1"/>
        <v>2.0833333333333315E-2</v>
      </c>
    </row>
    <row r="7" spans="1:17">
      <c r="A7" s="136" t="s">
        <v>441</v>
      </c>
      <c r="B7" s="137"/>
      <c r="C7" s="137"/>
      <c r="D7" s="137"/>
      <c r="E7" s="137"/>
      <c r="F7" s="137"/>
      <c r="G7" s="138"/>
      <c r="H7" s="131" t="s">
        <v>912</v>
      </c>
      <c r="I7" s="548">
        <v>0.75694444444444453</v>
      </c>
      <c r="J7" s="548">
        <v>4.1666666666666664E-2</v>
      </c>
      <c r="K7" s="549">
        <v>1.0833333333333333</v>
      </c>
      <c r="L7" s="549">
        <f t="shared" si="0"/>
        <v>0.28472222222222199</v>
      </c>
      <c r="N7" s="550">
        <v>3.6458333333333336E-2</v>
      </c>
      <c r="O7" s="551">
        <v>5.2083333333333287E-3</v>
      </c>
      <c r="P7" s="131">
        <v>4</v>
      </c>
      <c r="Q7" s="550">
        <f t="shared" si="1"/>
        <v>2.0833333333333315E-2</v>
      </c>
    </row>
    <row r="8" spans="1:17" ht="14.25">
      <c r="A8" s="139" t="s">
        <v>442</v>
      </c>
      <c r="B8" s="137"/>
      <c r="C8" s="137"/>
      <c r="D8" s="137"/>
      <c r="E8" s="137"/>
      <c r="F8" s="137"/>
      <c r="G8" s="138"/>
      <c r="H8" s="131" t="s">
        <v>910</v>
      </c>
      <c r="I8" s="548">
        <v>0.75694444444444453</v>
      </c>
      <c r="J8" s="548">
        <v>4.1666666666666664E-2</v>
      </c>
      <c r="K8" s="549">
        <v>1.0833333333333333</v>
      </c>
      <c r="L8" s="549">
        <f t="shared" si="0"/>
        <v>0.28472222222222199</v>
      </c>
      <c r="N8" s="550">
        <v>3.6458333333333336E-2</v>
      </c>
      <c r="O8" s="551">
        <v>5.2083333333333287E-3</v>
      </c>
      <c r="P8" s="131">
        <v>4</v>
      </c>
      <c r="Q8" s="550">
        <f t="shared" si="1"/>
        <v>2.0833333333333315E-2</v>
      </c>
    </row>
    <row r="9" spans="1:17">
      <c r="A9" s="140">
        <f>TRUNC(((19.97*26*7.33)+(1201.31*0.2)),2)</f>
        <v>4046.14</v>
      </c>
      <c r="B9" s="141" t="s">
        <v>443</v>
      </c>
      <c r="C9" s="20">
        <v>3</v>
      </c>
      <c r="D9" s="141" t="s">
        <v>444</v>
      </c>
      <c r="E9" s="142">
        <f>A9*C9</f>
        <v>12138.42</v>
      </c>
      <c r="F9" s="141"/>
      <c r="G9" s="138"/>
      <c r="H9" s="131" t="s">
        <v>910</v>
      </c>
      <c r="I9" s="548">
        <v>0.75694444444444453</v>
      </c>
      <c r="J9" s="548">
        <v>4.1666666666666664E-2</v>
      </c>
      <c r="K9" s="549">
        <v>1.0833333333333333</v>
      </c>
      <c r="L9" s="549">
        <f t="shared" si="0"/>
        <v>0.28472222222222199</v>
      </c>
      <c r="N9" s="550">
        <v>3.6458333333333336E-2</v>
      </c>
      <c r="O9" s="551">
        <v>5.2083333333333287E-3</v>
      </c>
      <c r="P9" s="131">
        <v>4</v>
      </c>
      <c r="Q9" s="550">
        <f t="shared" si="1"/>
        <v>2.0833333333333315E-2</v>
      </c>
    </row>
    <row r="10" spans="1:17">
      <c r="A10" s="143" t="s">
        <v>1050</v>
      </c>
      <c r="B10" s="137"/>
      <c r="C10" s="142" t="s">
        <v>445</v>
      </c>
      <c r="D10" s="137"/>
      <c r="E10" s="137"/>
      <c r="F10" s="137"/>
      <c r="G10" s="138"/>
      <c r="I10" s="548"/>
      <c r="J10" s="548"/>
      <c r="K10" s="549"/>
      <c r="Q10" s="550"/>
    </row>
    <row r="11" spans="1:17">
      <c r="A11" s="144" t="s">
        <v>446</v>
      </c>
      <c r="B11" s="137"/>
      <c r="C11" s="142" t="s">
        <v>447</v>
      </c>
      <c r="D11" s="137"/>
      <c r="E11" s="137"/>
      <c r="F11" s="137"/>
      <c r="G11" s="138"/>
      <c r="I11" s="548"/>
      <c r="J11" s="548"/>
      <c r="K11" s="549"/>
      <c r="L11" s="549">
        <f>SUM(L4:L9)</f>
        <v>1.7083333333333317</v>
      </c>
      <c r="Q11" s="549">
        <f>SUM(Q4:Q9)</f>
        <v>0.12499999999999989</v>
      </c>
    </row>
    <row r="12" spans="1:17">
      <c r="A12" s="144"/>
      <c r="B12" s="137"/>
      <c r="C12" s="142"/>
      <c r="D12" s="137"/>
      <c r="E12" s="137"/>
      <c r="F12" s="137"/>
      <c r="G12" s="138"/>
      <c r="I12" s="548"/>
      <c r="J12" s="548"/>
      <c r="K12" s="549"/>
    </row>
    <row r="13" spans="1:17" ht="14.25">
      <c r="A13" s="139" t="s">
        <v>1046</v>
      </c>
      <c r="B13" s="137"/>
      <c r="C13" s="137"/>
      <c r="D13" s="137"/>
      <c r="E13" s="137"/>
      <c r="F13" s="137"/>
      <c r="G13" s="138"/>
    </row>
    <row r="14" spans="1:17">
      <c r="A14" s="140">
        <f>TRUNC(1201.31+(1201.31*0.4),2)</f>
        <v>1681.83</v>
      </c>
      <c r="B14" s="141" t="s">
        <v>443</v>
      </c>
      <c r="C14" s="18">
        <v>6</v>
      </c>
      <c r="D14" s="141" t="s">
        <v>444</v>
      </c>
      <c r="E14" s="142">
        <f>A14*C14</f>
        <v>10090.98</v>
      </c>
      <c r="F14" s="137"/>
      <c r="G14" s="138"/>
      <c r="L14" s="145"/>
    </row>
    <row r="15" spans="1:17">
      <c r="A15" s="143" t="s">
        <v>448</v>
      </c>
      <c r="B15" s="137"/>
      <c r="C15" s="142" t="s">
        <v>445</v>
      </c>
      <c r="D15" s="137"/>
      <c r="E15" s="137"/>
      <c r="F15" s="137"/>
      <c r="G15" s="138"/>
    </row>
    <row r="16" spans="1:17" ht="25.5">
      <c r="A16" s="146" t="s">
        <v>449</v>
      </c>
      <c r="B16" s="137"/>
      <c r="C16" s="552" t="s">
        <v>913</v>
      </c>
      <c r="D16" s="137"/>
      <c r="E16" s="137"/>
      <c r="F16" s="137"/>
      <c r="G16" s="138"/>
      <c r="I16" s="145"/>
      <c r="J16" s="145"/>
    </row>
    <row r="17" spans="1:11">
      <c r="A17" s="146"/>
      <c r="B17" s="137"/>
      <c r="C17" s="142"/>
      <c r="D17" s="137"/>
      <c r="E17" s="137"/>
      <c r="F17" s="137"/>
      <c r="G17" s="138"/>
    </row>
    <row r="18" spans="1:11" ht="14.25">
      <c r="A18" s="139" t="s">
        <v>1045</v>
      </c>
      <c r="B18" s="137"/>
      <c r="C18" s="137"/>
      <c r="D18" s="137"/>
      <c r="E18" s="137"/>
      <c r="F18" s="137"/>
      <c r="G18" s="138"/>
    </row>
    <row r="19" spans="1:11">
      <c r="A19" s="140">
        <f>2907.24</f>
        <v>2907.24</v>
      </c>
      <c r="B19" s="141" t="s">
        <v>443</v>
      </c>
      <c r="C19" s="20">
        <v>1</v>
      </c>
      <c r="D19" s="141" t="s">
        <v>444</v>
      </c>
      <c r="E19" s="142">
        <f>A19*C19</f>
        <v>2907.24</v>
      </c>
      <c r="F19" s="137"/>
      <c r="G19" s="138"/>
    </row>
    <row r="20" spans="1:11">
      <c r="A20" s="143" t="s">
        <v>448</v>
      </c>
      <c r="B20" s="137"/>
      <c r="C20" s="142" t="s">
        <v>445</v>
      </c>
      <c r="D20" s="137"/>
      <c r="E20" s="137"/>
      <c r="F20" s="137"/>
      <c r="G20" s="138"/>
      <c r="J20" s="131">
        <f>6+1+3</f>
        <v>10</v>
      </c>
    </row>
    <row r="21" spans="1:11">
      <c r="A21" s="146"/>
      <c r="B21" s="137"/>
      <c r="C21" s="142" t="s">
        <v>447</v>
      </c>
      <c r="D21" s="137"/>
      <c r="E21" s="137"/>
      <c r="F21" s="137"/>
      <c r="G21" s="138"/>
    </row>
    <row r="22" spans="1:11">
      <c r="A22" s="143"/>
      <c r="B22" s="137"/>
      <c r="C22" s="142"/>
      <c r="D22" s="137"/>
      <c r="E22" s="137"/>
      <c r="F22" s="137"/>
      <c r="G22" s="138"/>
    </row>
    <row r="23" spans="1:11">
      <c r="A23" s="699" t="s">
        <v>450</v>
      </c>
      <c r="B23" s="700"/>
      <c r="C23" s="700"/>
      <c r="D23" s="700"/>
      <c r="E23" s="700"/>
      <c r="F23" s="700"/>
      <c r="G23" s="147">
        <f>E14+E19</f>
        <v>12998.22</v>
      </c>
      <c r="K23" s="145"/>
    </row>
    <row r="24" spans="1:11">
      <c r="A24" s="699" t="s">
        <v>451</v>
      </c>
      <c r="B24" s="700"/>
      <c r="C24" s="700"/>
      <c r="D24" s="700"/>
      <c r="E24" s="700"/>
      <c r="F24" s="700"/>
      <c r="G24" s="147">
        <f>E9</f>
        <v>12138.42</v>
      </c>
    </row>
    <row r="25" spans="1:11">
      <c r="A25" s="142"/>
      <c r="B25" s="137"/>
      <c r="C25" s="142"/>
      <c r="D25" s="137"/>
      <c r="E25" s="137"/>
      <c r="F25" s="137"/>
      <c r="G25" s="137"/>
    </row>
    <row r="26" spans="1:11">
      <c r="A26" s="137"/>
      <c r="B26" s="137"/>
      <c r="C26" s="137"/>
      <c r="D26" s="137"/>
      <c r="E26" s="137"/>
      <c r="F26" s="137"/>
      <c r="G26" s="148">
        <f>C9+C14+C19</f>
        <v>10</v>
      </c>
    </row>
    <row r="27" spans="1:11">
      <c r="A27" s="137"/>
      <c r="B27" s="137"/>
      <c r="C27" s="137"/>
      <c r="D27" s="137"/>
      <c r="E27" s="137"/>
      <c r="F27" s="137"/>
      <c r="G27" s="149" t="s">
        <v>452</v>
      </c>
    </row>
    <row r="28" spans="1:11">
      <c r="A28" s="701" t="s">
        <v>916</v>
      </c>
      <c r="B28" s="702"/>
      <c r="C28" s="702"/>
      <c r="D28" s="702"/>
      <c r="E28" s="702"/>
      <c r="F28" s="702"/>
      <c r="G28" s="703"/>
    </row>
    <row r="29" spans="1:11">
      <c r="A29" s="701" t="s">
        <v>453</v>
      </c>
      <c r="B29" s="702"/>
      <c r="C29" s="702"/>
      <c r="D29" s="702"/>
      <c r="E29" s="702"/>
      <c r="F29" s="702"/>
      <c r="G29" s="703"/>
      <c r="I29" s="145"/>
    </row>
    <row r="30" spans="1:11" ht="3.75" customHeight="1">
      <c r="A30" s="143"/>
      <c r="B30" s="148"/>
      <c r="C30" s="148"/>
      <c r="D30" s="148"/>
      <c r="E30" s="148"/>
      <c r="F30" s="148"/>
      <c r="G30" s="151"/>
    </row>
    <row r="31" spans="1:11" s="155" customFormat="1">
      <c r="A31" s="152" t="s">
        <v>454</v>
      </c>
      <c r="B31" s="153"/>
      <c r="C31" s="153" t="s">
        <v>455</v>
      </c>
      <c r="D31" s="153"/>
      <c r="E31" s="153" t="s">
        <v>456</v>
      </c>
      <c r="F31" s="153"/>
      <c r="G31" s="154" t="s">
        <v>457</v>
      </c>
    </row>
    <row r="32" spans="1:11" s="155" customFormat="1">
      <c r="A32" s="143"/>
      <c r="B32" s="148"/>
      <c r="C32" s="148"/>
      <c r="D32" s="148"/>
      <c r="E32" s="148"/>
      <c r="F32" s="148"/>
      <c r="G32" s="151"/>
    </row>
    <row r="33" spans="1:7">
      <c r="A33" s="156" t="s">
        <v>458</v>
      </c>
      <c r="B33" s="137"/>
      <c r="C33" s="142" t="s">
        <v>459</v>
      </c>
      <c r="D33" s="137"/>
      <c r="E33" s="157">
        <v>0.2</v>
      </c>
      <c r="F33" s="137"/>
      <c r="G33" s="158">
        <f t="shared" ref="G33:G40" si="2">$G$23*E33</f>
        <v>2599.6440000000002</v>
      </c>
    </row>
    <row r="34" spans="1:7">
      <c r="A34" s="156" t="s">
        <v>460</v>
      </c>
      <c r="B34" s="137"/>
      <c r="C34" s="142" t="s">
        <v>459</v>
      </c>
      <c r="D34" s="137"/>
      <c r="E34" s="157">
        <v>1.4999999999999999E-2</v>
      </c>
      <c r="F34" s="137"/>
      <c r="G34" s="158">
        <f t="shared" si="2"/>
        <v>194.97329999999999</v>
      </c>
    </row>
    <row r="35" spans="1:7">
      <c r="A35" s="156" t="s">
        <v>461</v>
      </c>
      <c r="B35" s="137"/>
      <c r="C35" s="142" t="s">
        <v>459</v>
      </c>
      <c r="D35" s="137"/>
      <c r="E35" s="157">
        <v>0.01</v>
      </c>
      <c r="F35" s="137"/>
      <c r="G35" s="158">
        <f t="shared" si="2"/>
        <v>129.98220000000001</v>
      </c>
    </row>
    <row r="36" spans="1:7">
      <c r="A36" s="156" t="s">
        <v>462</v>
      </c>
      <c r="B36" s="137"/>
      <c r="C36" s="142" t="s">
        <v>459</v>
      </c>
      <c r="D36" s="137"/>
      <c r="E36" s="157">
        <v>2E-3</v>
      </c>
      <c r="F36" s="137"/>
      <c r="G36" s="158">
        <f t="shared" si="2"/>
        <v>25.99644</v>
      </c>
    </row>
    <row r="37" spans="1:7">
      <c r="A37" s="156" t="s">
        <v>463</v>
      </c>
      <c r="B37" s="137"/>
      <c r="C37" s="142" t="s">
        <v>459</v>
      </c>
      <c r="D37" s="137"/>
      <c r="E37" s="157">
        <v>6.0000000000000001E-3</v>
      </c>
      <c r="F37" s="137"/>
      <c r="G37" s="158">
        <f t="shared" si="2"/>
        <v>77.989319999999992</v>
      </c>
    </row>
    <row r="38" spans="1:7">
      <c r="A38" s="156" t="s">
        <v>464</v>
      </c>
      <c r="B38" s="137"/>
      <c r="C38" s="142" t="s">
        <v>459</v>
      </c>
      <c r="D38" s="137"/>
      <c r="E38" s="157">
        <v>2.5000000000000001E-2</v>
      </c>
      <c r="F38" s="137"/>
      <c r="G38" s="158">
        <f t="shared" si="2"/>
        <v>324.95550000000003</v>
      </c>
    </row>
    <row r="39" spans="1:7">
      <c r="A39" s="156" t="s">
        <v>465</v>
      </c>
      <c r="B39" s="137"/>
      <c r="C39" s="142" t="s">
        <v>459</v>
      </c>
      <c r="D39" s="137"/>
      <c r="E39" s="157">
        <v>0.02</v>
      </c>
      <c r="F39" s="137"/>
      <c r="G39" s="158">
        <f t="shared" si="2"/>
        <v>259.96440000000001</v>
      </c>
    </row>
    <row r="40" spans="1:7">
      <c r="A40" s="156" t="s">
        <v>466</v>
      </c>
      <c r="B40" s="137"/>
      <c r="C40" s="142" t="s">
        <v>459</v>
      </c>
      <c r="D40" s="137"/>
      <c r="E40" s="157">
        <v>0.08</v>
      </c>
      <c r="F40" s="137"/>
      <c r="G40" s="158">
        <f t="shared" si="2"/>
        <v>1039.8576</v>
      </c>
    </row>
    <row r="41" spans="1:7">
      <c r="A41" s="136" t="s">
        <v>467</v>
      </c>
      <c r="B41" s="159"/>
      <c r="C41" s="148"/>
      <c r="D41" s="159"/>
      <c r="E41" s="160">
        <f>SUM(E33:E40)</f>
        <v>0.3580000000000001</v>
      </c>
      <c r="F41" s="159"/>
      <c r="G41" s="151">
        <f>SUM(G33:G40)</f>
        <v>4653.36276</v>
      </c>
    </row>
    <row r="42" spans="1:7" ht="3.75" customHeight="1">
      <c r="A42" s="136"/>
      <c r="B42" s="159"/>
      <c r="C42" s="148"/>
      <c r="D42" s="159"/>
      <c r="E42" s="160"/>
      <c r="F42" s="159"/>
      <c r="G42" s="151"/>
    </row>
    <row r="43" spans="1:7">
      <c r="A43" s="143" t="s">
        <v>468</v>
      </c>
      <c r="B43" s="159"/>
      <c r="C43" s="148"/>
      <c r="D43" s="159"/>
      <c r="E43" s="160"/>
      <c r="F43" s="159"/>
      <c r="G43" s="151"/>
    </row>
    <row r="44" spans="1:7">
      <c r="A44" s="156" t="s">
        <v>469</v>
      </c>
      <c r="B44" s="137"/>
      <c r="C44" s="142" t="s">
        <v>470</v>
      </c>
      <c r="D44" s="137"/>
      <c r="E44" s="157">
        <v>0.121</v>
      </c>
      <c r="F44" s="137"/>
      <c r="G44" s="158">
        <f t="shared" ref="G44:G49" si="3">$G$23*E44</f>
        <v>1572.7846199999999</v>
      </c>
    </row>
    <row r="45" spans="1:7">
      <c r="A45" s="156" t="s">
        <v>471</v>
      </c>
      <c r="B45" s="137"/>
      <c r="C45" s="142" t="s">
        <v>472</v>
      </c>
      <c r="D45" s="137"/>
      <c r="E45" s="157">
        <v>2.1000000000000001E-2</v>
      </c>
      <c r="F45" s="137"/>
      <c r="G45" s="158">
        <f t="shared" si="3"/>
        <v>272.96262000000002</v>
      </c>
    </row>
    <row r="46" spans="1:7">
      <c r="A46" s="156" t="s">
        <v>473</v>
      </c>
      <c r="B46" s="137"/>
      <c r="C46" s="142" t="s">
        <v>474</v>
      </c>
      <c r="D46" s="137"/>
      <c r="E46" s="157">
        <v>1.4999999999999999E-2</v>
      </c>
      <c r="F46" s="137"/>
      <c r="G46" s="158">
        <f t="shared" si="3"/>
        <v>194.97329999999999</v>
      </c>
    </row>
    <row r="47" spans="1:7">
      <c r="A47" s="156" t="s">
        <v>475</v>
      </c>
      <c r="B47" s="137"/>
      <c r="C47" s="142" t="s">
        <v>476</v>
      </c>
      <c r="D47" s="137"/>
      <c r="E47" s="157">
        <v>1E-3</v>
      </c>
      <c r="F47" s="159"/>
      <c r="G47" s="158">
        <f t="shared" si="3"/>
        <v>12.99822</v>
      </c>
    </row>
    <row r="48" spans="1:7">
      <c r="A48" s="156" t="s">
        <v>477</v>
      </c>
      <c r="B48" s="137"/>
      <c r="C48" s="142" t="s">
        <v>478</v>
      </c>
      <c r="D48" s="137"/>
      <c r="E48" s="157">
        <v>9.0999999999999998E-2</v>
      </c>
      <c r="F48" s="159"/>
      <c r="G48" s="158">
        <f t="shared" si="3"/>
        <v>1182.8380199999999</v>
      </c>
    </row>
    <row r="49" spans="1:9">
      <c r="A49" s="156" t="s">
        <v>479</v>
      </c>
      <c r="B49" s="137"/>
      <c r="C49" s="142" t="s">
        <v>480</v>
      </c>
      <c r="D49" s="137"/>
      <c r="E49" s="157">
        <v>7.0000000000000007E-2</v>
      </c>
      <c r="F49" s="159"/>
      <c r="G49" s="158">
        <f t="shared" si="3"/>
        <v>909.87540000000001</v>
      </c>
    </row>
    <row r="50" spans="1:9">
      <c r="A50" s="136" t="s">
        <v>481</v>
      </c>
      <c r="B50" s="159"/>
      <c r="C50" s="148"/>
      <c r="D50" s="159"/>
      <c r="E50" s="160">
        <f>SUM(E44:E49)</f>
        <v>0.31899999999999995</v>
      </c>
      <c r="F50" s="159"/>
      <c r="G50" s="151">
        <f>SUM(G44:G49)</f>
        <v>4146.4321799999998</v>
      </c>
    </row>
    <row r="51" spans="1:9" ht="4.5" customHeight="1">
      <c r="A51" s="136"/>
      <c r="B51" s="159"/>
      <c r="C51" s="148"/>
      <c r="D51" s="159"/>
      <c r="E51" s="160"/>
      <c r="F51" s="159"/>
      <c r="G51" s="151"/>
    </row>
    <row r="52" spans="1:9">
      <c r="A52" s="143" t="s">
        <v>482</v>
      </c>
      <c r="B52" s="159"/>
      <c r="C52" s="148"/>
      <c r="D52" s="159"/>
      <c r="E52" s="160"/>
      <c r="F52" s="159"/>
      <c r="G52" s="151"/>
    </row>
    <row r="53" spans="1:9">
      <c r="A53" s="156" t="s">
        <v>483</v>
      </c>
      <c r="B53" s="137"/>
      <c r="C53" s="142" t="s">
        <v>484</v>
      </c>
      <c r="D53" s="137"/>
      <c r="E53" s="157">
        <v>3.6999999999999998E-2</v>
      </c>
      <c r="F53" s="137"/>
      <c r="G53" s="158">
        <f t="shared" ref="G53:G56" si="4">$G$23*E53</f>
        <v>480.93413999999996</v>
      </c>
    </row>
    <row r="54" spans="1:9">
      <c r="A54" s="156" t="s">
        <v>483</v>
      </c>
      <c r="B54" s="137"/>
      <c r="C54" s="142" t="s">
        <v>485</v>
      </c>
      <c r="D54" s="137"/>
      <c r="E54" s="157">
        <v>8.9999999999999993E-3</v>
      </c>
      <c r="F54" s="137"/>
      <c r="G54" s="158">
        <f t="shared" si="4"/>
        <v>116.98397999999999</v>
      </c>
    </row>
    <row r="55" spans="1:9">
      <c r="A55" s="156" t="s">
        <v>486</v>
      </c>
      <c r="B55" s="137"/>
      <c r="C55" s="142" t="s">
        <v>487</v>
      </c>
      <c r="D55" s="137"/>
      <c r="E55" s="157">
        <v>7.0000000000000001E-3</v>
      </c>
      <c r="F55" s="137"/>
      <c r="G55" s="158">
        <f t="shared" si="4"/>
        <v>90.987539999999996</v>
      </c>
    </row>
    <row r="56" spans="1:9">
      <c r="A56" s="156" t="s">
        <v>488</v>
      </c>
      <c r="B56" s="137"/>
      <c r="C56" s="142" t="s">
        <v>489</v>
      </c>
      <c r="D56" s="137"/>
      <c r="E56" s="157">
        <v>1.7999999999999999E-2</v>
      </c>
      <c r="F56" s="137"/>
      <c r="G56" s="158">
        <f t="shared" si="4"/>
        <v>233.96795999999998</v>
      </c>
    </row>
    <row r="57" spans="1:9">
      <c r="A57" s="136" t="s">
        <v>490</v>
      </c>
      <c r="B57" s="159"/>
      <c r="C57" s="148"/>
      <c r="D57" s="159"/>
      <c r="E57" s="160">
        <f>SUM(E53:E56)</f>
        <v>7.0999999999999994E-2</v>
      </c>
      <c r="F57" s="159"/>
      <c r="G57" s="151">
        <f>SUM(G53:G56)</f>
        <v>922.87361999999985</v>
      </c>
    </row>
    <row r="58" spans="1:9" ht="3" customHeight="1">
      <c r="A58" s="156"/>
      <c r="B58" s="137"/>
      <c r="C58" s="142"/>
      <c r="D58" s="137"/>
      <c r="E58" s="157"/>
      <c r="F58" s="137"/>
      <c r="G58" s="158"/>
    </row>
    <row r="59" spans="1:9">
      <c r="A59" s="143" t="s">
        <v>491</v>
      </c>
      <c r="B59" s="137"/>
      <c r="C59" s="142"/>
      <c r="D59" s="137"/>
      <c r="E59" s="157"/>
      <c r="F59" s="137"/>
      <c r="G59" s="158"/>
    </row>
    <row r="60" spans="1:9">
      <c r="A60" s="156" t="s">
        <v>492</v>
      </c>
      <c r="B60" s="137"/>
      <c r="C60" s="142" t="s">
        <v>493</v>
      </c>
      <c r="D60" s="137"/>
      <c r="E60" s="157">
        <v>0.11700000000000001</v>
      </c>
      <c r="F60" s="137"/>
      <c r="G60" s="158">
        <f>$G$23*E60</f>
        <v>1520.7917400000001</v>
      </c>
    </row>
    <row r="61" spans="1:9">
      <c r="A61" s="136" t="s">
        <v>494</v>
      </c>
      <c r="B61" s="159"/>
      <c r="C61" s="159"/>
      <c r="D61" s="159"/>
      <c r="E61" s="160">
        <f>SUM(E60)</f>
        <v>0.11700000000000001</v>
      </c>
      <c r="F61" s="137"/>
      <c r="G61" s="151">
        <f>SUM(G60)</f>
        <v>1520.7917400000001</v>
      </c>
    </row>
    <row r="62" spans="1:9" ht="4.5" customHeight="1">
      <c r="A62" s="156"/>
      <c r="B62" s="137"/>
      <c r="C62" s="137"/>
      <c r="D62" s="137"/>
      <c r="E62" s="137"/>
      <c r="F62" s="137"/>
      <c r="G62" s="161"/>
    </row>
    <row r="63" spans="1:9" ht="15">
      <c r="A63" s="162" t="s">
        <v>495</v>
      </c>
      <c r="B63" s="23"/>
      <c r="C63" s="148">
        <f>G23</f>
        <v>12998.22</v>
      </c>
      <c r="D63" s="163" t="s">
        <v>443</v>
      </c>
      <c r="E63" s="164">
        <f>E61+E57+E50+E41</f>
        <v>0.86499999999999999</v>
      </c>
      <c r="F63" s="163" t="s">
        <v>444</v>
      </c>
      <c r="G63" s="151">
        <f>G61+G57+G50+G41</f>
        <v>11243.460299999999</v>
      </c>
      <c r="I63" s="145">
        <f>C63*E63</f>
        <v>11243.460299999999</v>
      </c>
    </row>
    <row r="64" spans="1:9">
      <c r="A64" s="165"/>
      <c r="B64" s="16"/>
      <c r="C64" s="166" t="s">
        <v>496</v>
      </c>
      <c r="D64" s="16"/>
      <c r="E64" s="13" t="s">
        <v>497</v>
      </c>
      <c r="F64" s="16"/>
      <c r="G64" s="167"/>
      <c r="I64" s="145"/>
    </row>
    <row r="65" spans="1:7" ht="6" customHeight="1">
      <c r="A65" s="165"/>
      <c r="B65" s="16"/>
      <c r="C65" s="42"/>
      <c r="D65" s="16"/>
      <c r="E65" s="16"/>
      <c r="F65" s="16"/>
      <c r="G65" s="167"/>
    </row>
    <row r="66" spans="1:7" ht="15">
      <c r="A66" s="168" t="s">
        <v>498</v>
      </c>
      <c r="B66" s="137"/>
      <c r="C66" s="142">
        <f>C63+G24</f>
        <v>25136.639999999999</v>
      </c>
      <c r="D66" s="141" t="s">
        <v>499</v>
      </c>
      <c r="E66" s="142">
        <f>G63</f>
        <v>11243.460299999999</v>
      </c>
      <c r="F66" s="141" t="s">
        <v>444</v>
      </c>
      <c r="G66" s="151">
        <f>C66+E66</f>
        <v>36380.100299999998</v>
      </c>
    </row>
    <row r="67" spans="1:7">
      <c r="A67" s="144"/>
      <c r="B67" s="169"/>
      <c r="C67" s="169" t="s">
        <v>500</v>
      </c>
      <c r="D67" s="137"/>
      <c r="E67" s="142" t="s">
        <v>501</v>
      </c>
      <c r="F67" s="137"/>
      <c r="G67" s="170"/>
    </row>
    <row r="68" spans="1:7" ht="5.25" customHeight="1">
      <c r="A68" s="144"/>
      <c r="B68" s="169"/>
      <c r="C68" s="169"/>
      <c r="D68" s="137"/>
      <c r="E68" s="142"/>
      <c r="F68" s="137"/>
      <c r="G68" s="170"/>
    </row>
    <row r="69" spans="1:7" ht="15">
      <c r="A69" s="168" t="s">
        <v>502</v>
      </c>
      <c r="B69" s="137"/>
      <c r="C69" s="142">
        <f>DADOS!C7</f>
        <v>312</v>
      </c>
      <c r="D69" s="141"/>
      <c r="E69" s="142">
        <f>TRUNC(G66/DADOS!C8,2)</f>
        <v>1399.23</v>
      </c>
      <c r="F69" s="141"/>
      <c r="G69" s="151">
        <f>E69*C69</f>
        <v>436559.76</v>
      </c>
    </row>
    <row r="70" spans="1:7">
      <c r="A70" s="144"/>
      <c r="B70" s="169"/>
      <c r="C70" s="169" t="str">
        <f>'[17]Dados Gerais'!C12</f>
        <v>Dias Coleta Anual</v>
      </c>
      <c r="D70" s="137"/>
      <c r="E70" s="142" t="s">
        <v>503</v>
      </c>
      <c r="F70" s="137"/>
      <c r="G70" s="170"/>
    </row>
    <row r="71" spans="1:7">
      <c r="A71" s="171"/>
      <c r="B71" s="172"/>
      <c r="C71" s="172"/>
      <c r="D71" s="173"/>
      <c r="E71" s="174" t="s">
        <v>504</v>
      </c>
      <c r="F71" s="173"/>
      <c r="G71" s="175"/>
    </row>
    <row r="73" spans="1:7" ht="22.5" customHeight="1">
      <c r="A73" s="155" t="s">
        <v>505</v>
      </c>
    </row>
    <row r="74" spans="1:7">
      <c r="A74" s="155" t="s">
        <v>1051</v>
      </c>
    </row>
    <row r="75" spans="1:7">
      <c r="A75" s="155" t="s">
        <v>918</v>
      </c>
    </row>
    <row r="76" spans="1:7">
      <c r="A76" s="155" t="s">
        <v>919</v>
      </c>
    </row>
    <row r="77" spans="1:7">
      <c r="A77" s="131" t="s">
        <v>917</v>
      </c>
    </row>
  </sheetData>
  <mergeCells count="11">
    <mergeCell ref="A23:F23"/>
    <mergeCell ref="A24:F24"/>
    <mergeCell ref="A28:G28"/>
    <mergeCell ref="A29:G29"/>
    <mergeCell ref="A1:G1"/>
    <mergeCell ref="A2:G2"/>
    <mergeCell ref="A3:G3"/>
    <mergeCell ref="A4:C4"/>
    <mergeCell ref="D4:G4"/>
    <mergeCell ref="A5:C5"/>
    <mergeCell ref="D5:G5"/>
  </mergeCells>
  <printOptions horizontalCentered="1"/>
  <pageMargins left="0.7" right="0.7" top="1.2775000000000001" bottom="0.75" header="0.3" footer="0.3"/>
  <pageSetup paperSize="9" scale="73" fitToWidth="0"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I33"/>
  <sheetViews>
    <sheetView view="pageBreakPreview" zoomScale="90" zoomScaleNormal="100" zoomScaleSheetLayoutView="90" workbookViewId="0">
      <selection activeCell="D6" sqref="D6"/>
    </sheetView>
  </sheetViews>
  <sheetFormatPr defaultRowHeight="12.75"/>
  <cols>
    <col min="1" max="1" width="49.85546875" style="129" customWidth="1"/>
    <col min="2" max="2" width="10.5703125" style="129" customWidth="1"/>
    <col min="3" max="3" width="22.85546875" style="129" customWidth="1"/>
    <col min="4" max="4" width="17" style="129" customWidth="1"/>
    <col min="5" max="5" width="16.5703125" style="129" customWidth="1"/>
    <col min="6" max="6" width="14.85546875" style="129" bestFit="1" customWidth="1"/>
    <col min="7" max="16384" width="9.140625" style="129"/>
  </cols>
  <sheetData>
    <row r="1" spans="1:9" ht="36.75" customHeight="1">
      <c r="A1" s="710" t="s">
        <v>534</v>
      </c>
      <c r="B1" s="710"/>
      <c r="C1" s="710"/>
      <c r="D1" s="710"/>
      <c r="E1" s="710"/>
      <c r="F1" s="710"/>
    </row>
    <row r="2" spans="1:9" ht="15">
      <c r="A2" s="711" t="s">
        <v>511</v>
      </c>
      <c r="B2" s="711"/>
      <c r="C2" s="711"/>
      <c r="D2" s="711"/>
      <c r="E2" s="711"/>
      <c r="F2" s="711"/>
    </row>
    <row r="4" spans="1:9">
      <c r="A4" s="712" t="s">
        <v>512</v>
      </c>
      <c r="B4" s="712"/>
      <c r="C4" s="712"/>
      <c r="D4" s="712"/>
      <c r="E4" s="176"/>
      <c r="F4" s="713"/>
    </row>
    <row r="5" spans="1:9" s="128" customFormat="1">
      <c r="A5" s="177" t="s">
        <v>513</v>
      </c>
      <c r="B5" s="177"/>
      <c r="C5" s="177" t="s">
        <v>514</v>
      </c>
      <c r="D5" s="177" t="s">
        <v>515</v>
      </c>
      <c r="E5" s="177" t="s">
        <v>516</v>
      </c>
      <c r="F5" s="713"/>
    </row>
    <row r="6" spans="1:9">
      <c r="A6" s="178" t="s">
        <v>517</v>
      </c>
      <c r="B6" s="179"/>
      <c r="C6" s="179">
        <f>19.97*26*7.33</f>
        <v>3805.8826000000004</v>
      </c>
      <c r="D6" s="179">
        <v>1201.31</v>
      </c>
      <c r="E6" s="179">
        <v>2907.24</v>
      </c>
      <c r="F6" s="713"/>
    </row>
    <row r="7" spans="1:9">
      <c r="A7" s="180" t="s">
        <v>518</v>
      </c>
      <c r="B7" s="179">
        <v>0.2</v>
      </c>
      <c r="C7" s="179">
        <f>ROUNDUP(1201.31*$B$7,2)</f>
        <v>240.26999999999998</v>
      </c>
      <c r="D7" s="179"/>
      <c r="E7" s="179"/>
      <c r="F7" s="713"/>
    </row>
    <row r="8" spans="1:9">
      <c r="A8" s="180" t="s">
        <v>519</v>
      </c>
      <c r="B8" s="179">
        <v>0.4</v>
      </c>
      <c r="C8" s="179"/>
      <c r="D8" s="179">
        <f>1201.31*$B$8</f>
        <v>480.524</v>
      </c>
      <c r="E8" s="179"/>
      <c r="F8" s="713"/>
    </row>
    <row r="9" spans="1:9">
      <c r="A9" s="178" t="s">
        <v>914</v>
      </c>
      <c r="B9" s="179">
        <v>0.2</v>
      </c>
      <c r="C9" s="179"/>
      <c r="D9" s="179"/>
      <c r="E9" s="179"/>
      <c r="F9" s="713"/>
    </row>
    <row r="10" spans="1:9">
      <c r="A10" s="181" t="s">
        <v>520</v>
      </c>
      <c r="B10" s="182"/>
      <c r="C10" s="182">
        <f t="shared" ref="C10:E10" si="0">SUM(C6:C9)</f>
        <v>4046.1526000000003</v>
      </c>
      <c r="D10" s="182">
        <f t="shared" si="0"/>
        <v>1681.8339999999998</v>
      </c>
      <c r="E10" s="182">
        <f t="shared" si="0"/>
        <v>2907.24</v>
      </c>
      <c r="F10" s="713"/>
    </row>
    <row r="11" spans="1:9">
      <c r="A11" s="178" t="s">
        <v>521</v>
      </c>
      <c r="B11" s="183">
        <v>0.86499999999999999</v>
      </c>
      <c r="C11" s="179"/>
      <c r="D11" s="179">
        <f>D10*$B$11</f>
        <v>1454.7864099999999</v>
      </c>
      <c r="E11" s="179">
        <f>E10*$B$11</f>
        <v>2514.7625999999996</v>
      </c>
      <c r="F11" s="713"/>
    </row>
    <row r="12" spans="1:9">
      <c r="A12" s="181" t="s">
        <v>522</v>
      </c>
      <c r="B12" s="182"/>
      <c r="C12" s="182">
        <f t="shared" ref="C12:E12" si="1">C10+C11</f>
        <v>4046.1526000000003</v>
      </c>
      <c r="D12" s="182">
        <f t="shared" si="1"/>
        <v>3136.6204099999995</v>
      </c>
      <c r="E12" s="182">
        <f t="shared" si="1"/>
        <v>5422.0025999999998</v>
      </c>
      <c r="F12" s="713"/>
    </row>
    <row r="13" spans="1:9">
      <c r="A13" s="181" t="s">
        <v>523</v>
      </c>
      <c r="B13" s="182"/>
      <c r="C13" s="182">
        <f>'1.0-Mão de Obra Direta (MO)'!C9</f>
        <v>3</v>
      </c>
      <c r="D13" s="182">
        <f>'1.0-Mão de Obra Direta (MO)'!C14</f>
        <v>6</v>
      </c>
      <c r="E13" s="182">
        <f>'1.0-Mão de Obra Direta (MO)'!C19</f>
        <v>1</v>
      </c>
      <c r="F13" s="713"/>
    </row>
    <row r="14" spans="1:9">
      <c r="A14" s="181" t="s">
        <v>524</v>
      </c>
      <c r="B14" s="182"/>
      <c r="C14" s="182">
        <f>(C12*C13)</f>
        <v>12138.4578</v>
      </c>
      <c r="D14" s="182">
        <f>(D12*D13)</f>
        <v>18819.722459999997</v>
      </c>
      <c r="E14" s="182">
        <f>(E12*E13)</f>
        <v>5422.0025999999998</v>
      </c>
      <c r="F14" s="713"/>
    </row>
    <row r="15" spans="1:9">
      <c r="A15" s="184"/>
      <c r="B15" s="185"/>
      <c r="C15" s="185"/>
      <c r="D15" s="185"/>
      <c r="E15" s="185"/>
      <c r="F15" s="553"/>
      <c r="I15" s="186"/>
    </row>
    <row r="16" spans="1:9">
      <c r="A16" s="707" t="s">
        <v>525</v>
      </c>
      <c r="B16" s="707"/>
      <c r="C16" s="707"/>
      <c r="D16" s="707"/>
      <c r="E16" s="130"/>
      <c r="F16" s="187" t="s">
        <v>4</v>
      </c>
    </row>
    <row r="17" spans="1:6">
      <c r="A17" s="188" t="s">
        <v>915</v>
      </c>
      <c r="B17" s="182"/>
      <c r="C17" s="182">
        <f>C14</f>
        <v>12138.4578</v>
      </c>
      <c r="D17" s="182">
        <f>D14</f>
        <v>18819.722459999997</v>
      </c>
      <c r="E17" s="182">
        <f>E14</f>
        <v>5422.0025999999998</v>
      </c>
      <c r="F17" s="182">
        <f>SUM(C17:E17)</f>
        <v>36380.182860000001</v>
      </c>
    </row>
    <row r="18" spans="1:6">
      <c r="A18" s="188" t="s">
        <v>526</v>
      </c>
      <c r="B18" s="182"/>
      <c r="C18" s="182"/>
      <c r="D18" s="182"/>
      <c r="E18" s="182"/>
      <c r="F18" s="182">
        <v>-0.09</v>
      </c>
    </row>
    <row r="19" spans="1:6">
      <c r="A19" s="188" t="s">
        <v>527</v>
      </c>
      <c r="B19" s="182"/>
      <c r="C19" s="182">
        <f t="shared" ref="C19:E19" si="2">SUM(C17:C17)</f>
        <v>12138.4578</v>
      </c>
      <c r="D19" s="182">
        <f t="shared" si="2"/>
        <v>18819.722459999997</v>
      </c>
      <c r="E19" s="182">
        <f t="shared" si="2"/>
        <v>5422.0025999999998</v>
      </c>
      <c r="F19" s="182">
        <f>(SUM(F17:F18))</f>
        <v>36380.092860000004</v>
      </c>
    </row>
    <row r="20" spans="1:6">
      <c r="B20" s="186"/>
      <c r="C20" s="186"/>
      <c r="D20" s="186"/>
      <c r="E20" s="186"/>
      <c r="F20" s="186"/>
    </row>
    <row r="21" spans="1:6">
      <c r="B21" s="186"/>
      <c r="C21" s="186"/>
      <c r="D21" s="186"/>
      <c r="E21" s="186"/>
      <c r="F21" s="186"/>
    </row>
    <row r="22" spans="1:6">
      <c r="A22" s="189"/>
      <c r="B22" s="186"/>
      <c r="C22" s="186"/>
      <c r="D22" s="186"/>
      <c r="E22" s="186"/>
      <c r="F22" s="186"/>
    </row>
    <row r="23" spans="1:6">
      <c r="B23" s="186"/>
      <c r="C23" s="186"/>
      <c r="D23" s="186"/>
      <c r="E23" s="186"/>
      <c r="F23" s="186"/>
    </row>
    <row r="24" spans="1:6">
      <c r="B24" s="186"/>
      <c r="C24" s="186"/>
      <c r="D24" s="186"/>
      <c r="E24" s="186"/>
      <c r="F24" s="186"/>
    </row>
    <row r="25" spans="1:6">
      <c r="B25" s="186"/>
      <c r="C25" s="186"/>
      <c r="D25" s="186"/>
      <c r="E25" s="186"/>
      <c r="F25" s="186"/>
    </row>
    <row r="26" spans="1:6" hidden="1">
      <c r="B26" s="186"/>
      <c r="C26" s="186"/>
      <c r="D26" s="186"/>
      <c r="E26" s="186"/>
      <c r="F26" s="186"/>
    </row>
    <row r="27" spans="1:6" hidden="1">
      <c r="A27" s="129" t="s">
        <v>528</v>
      </c>
      <c r="B27" s="186"/>
      <c r="C27" s="186">
        <v>47.8</v>
      </c>
      <c r="D27" s="186">
        <v>95.6</v>
      </c>
      <c r="E27" s="186"/>
    </row>
    <row r="28" spans="1:6" hidden="1">
      <c r="A28" s="129" t="s">
        <v>529</v>
      </c>
      <c r="B28" s="186"/>
      <c r="C28" s="186">
        <v>4.16</v>
      </c>
      <c r="D28" s="186">
        <v>8</v>
      </c>
      <c r="E28" s="186"/>
    </row>
    <row r="29" spans="1:6" hidden="1">
      <c r="A29" s="129" t="s">
        <v>530</v>
      </c>
      <c r="B29" s="186"/>
      <c r="C29" s="186">
        <v>1.98</v>
      </c>
      <c r="D29" s="186">
        <v>1.98</v>
      </c>
      <c r="E29" s="186"/>
    </row>
    <row r="30" spans="1:6" hidden="1">
      <c r="A30" s="129" t="s">
        <v>531</v>
      </c>
      <c r="B30" s="186"/>
      <c r="C30" s="186">
        <v>19.8</v>
      </c>
      <c r="D30" s="186">
        <v>19.8</v>
      </c>
      <c r="E30" s="186"/>
    </row>
    <row r="31" spans="1:6" hidden="1">
      <c r="A31" s="129" t="s">
        <v>532</v>
      </c>
      <c r="B31" s="186"/>
      <c r="C31" s="186">
        <v>2.13</v>
      </c>
      <c r="D31" s="186">
        <v>2.13</v>
      </c>
      <c r="E31" s="186"/>
    </row>
    <row r="32" spans="1:6" hidden="1">
      <c r="A32" s="129" t="s">
        <v>533</v>
      </c>
      <c r="B32" s="186"/>
      <c r="C32" s="186">
        <v>11.6</v>
      </c>
      <c r="D32" s="186">
        <v>11.6</v>
      </c>
      <c r="E32" s="186"/>
    </row>
    <row r="33" spans="2:5" hidden="1">
      <c r="B33" s="186"/>
      <c r="C33" s="186"/>
      <c r="D33" s="186"/>
      <c r="E33" s="186"/>
    </row>
  </sheetData>
  <mergeCells count="5">
    <mergeCell ref="A1:F1"/>
    <mergeCell ref="A2:F2"/>
    <mergeCell ref="A4:D4"/>
    <mergeCell ref="F4:F14"/>
    <mergeCell ref="A16:D16"/>
  </mergeCells>
  <pageMargins left="0.511811024" right="0.511811024" top="1.8020833333333333" bottom="0.78740157499999996" header="0.31496062000000002" footer="0.31496062000000002"/>
  <pageSetup paperSize="9" fitToHeight="0" orientation="landscape" r:id="rId1"/>
  <headerFooter>
    <oddHeader>&amp;L&amp;G&amp;C&amp;"Arial,Normal"&amp;12Estado do Rio de Janeiro
PREFEITURA MUNICIPAL DE CARMO
Secretaria Municipal de Meio Ambiente e Defesa Civil</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I148"/>
  <sheetViews>
    <sheetView showGridLines="0" view="pageBreakPreview" zoomScale="98" zoomScaleNormal="100" zoomScaleSheetLayoutView="98" workbookViewId="0">
      <selection activeCell="C127" sqref="C127"/>
    </sheetView>
  </sheetViews>
  <sheetFormatPr defaultRowHeight="12.75"/>
  <cols>
    <col min="1" max="1" width="24.85546875" style="131" customWidth="1"/>
    <col min="2" max="2" width="1.85546875" style="131" bestFit="1" customWidth="1"/>
    <col min="3" max="3" width="18" style="131" bestFit="1" customWidth="1"/>
    <col min="4" max="4" width="4.7109375" style="131" bestFit="1" customWidth="1"/>
    <col min="5" max="5" width="21.7109375" style="131" bestFit="1" customWidth="1"/>
    <col min="6" max="6" width="2.140625" style="131" bestFit="1" customWidth="1"/>
    <col min="7" max="7" width="15.140625" style="131" bestFit="1" customWidth="1"/>
    <col min="8" max="16384" width="9.140625" style="131"/>
  </cols>
  <sheetData>
    <row r="1" spans="1:9" s="129" customFormat="1" ht="21.75" customHeight="1">
      <c r="A1" s="710" t="s">
        <v>611</v>
      </c>
      <c r="B1" s="710"/>
      <c r="C1" s="710"/>
      <c r="D1" s="710"/>
      <c r="E1" s="710"/>
      <c r="F1" s="710"/>
      <c r="G1" s="710"/>
      <c r="I1" s="128"/>
    </row>
    <row r="2" spans="1:9" s="129" customFormat="1" ht="25.5" customHeight="1">
      <c r="A2" s="730" t="s">
        <v>536</v>
      </c>
      <c r="B2" s="730"/>
      <c r="C2" s="730"/>
      <c r="D2" s="730"/>
      <c r="E2" s="730"/>
      <c r="F2" s="730"/>
      <c r="G2" s="730"/>
    </row>
    <row r="3" spans="1:9" s="129" customFormat="1">
      <c r="A3" s="706" t="s">
        <v>537</v>
      </c>
      <c r="B3" s="706"/>
      <c r="C3" s="706"/>
      <c r="D3" s="706"/>
      <c r="E3" s="706"/>
      <c r="F3" s="706"/>
      <c r="G3" s="706"/>
      <c r="H3" s="128"/>
    </row>
    <row r="4" spans="1:9">
      <c r="A4" s="707" t="s">
        <v>538</v>
      </c>
      <c r="B4" s="707"/>
      <c r="C4" s="707"/>
      <c r="D4" s="707" t="s">
        <v>440</v>
      </c>
      <c r="E4" s="707"/>
      <c r="F4" s="707"/>
      <c r="G4" s="707"/>
    </row>
    <row r="5" spans="1:9">
      <c r="A5" s="727">
        <f>G127</f>
        <v>9834.24</v>
      </c>
      <c r="B5" s="728"/>
      <c r="C5" s="729"/>
      <c r="D5" s="709">
        <f>A5/'[17]Custos Totais'!F17</f>
        <v>1.826609096587374E-3</v>
      </c>
      <c r="E5" s="709"/>
      <c r="F5" s="709"/>
      <c r="G5" s="709"/>
    </row>
    <row r="6" spans="1:9" s="193" customFormat="1" ht="12.95" customHeight="1">
      <c r="A6" s="190" t="s">
        <v>539</v>
      </c>
      <c r="B6" s="191"/>
      <c r="C6" s="191"/>
      <c r="D6" s="191"/>
      <c r="E6" s="191"/>
      <c r="F6" s="191"/>
      <c r="G6" s="192"/>
    </row>
    <row r="7" spans="1:9" s="193" customFormat="1" ht="12.95" customHeight="1">
      <c r="A7" s="194" t="s">
        <v>540</v>
      </c>
      <c r="B7" s="137"/>
      <c r="C7" s="137"/>
      <c r="D7" s="137"/>
      <c r="E7" s="137"/>
      <c r="F7" s="137"/>
      <c r="G7" s="138"/>
    </row>
    <row r="8" spans="1:9" s="193" customFormat="1" ht="12.95" customHeight="1">
      <c r="A8" s="195">
        <f>cotacao!E5*2</f>
        <v>176.53333333333333</v>
      </c>
      <c r="B8" s="196" t="s">
        <v>443</v>
      </c>
      <c r="C8" s="197">
        <v>0.25</v>
      </c>
      <c r="D8" s="196" t="s">
        <v>443</v>
      </c>
      <c r="E8" s="198">
        <v>3</v>
      </c>
      <c r="F8" s="199" t="s">
        <v>444</v>
      </c>
      <c r="G8" s="200">
        <f>TRUNC(A8*C8*E8,2)</f>
        <v>132.4</v>
      </c>
    </row>
    <row r="9" spans="1:9" s="193" customFormat="1" ht="12.95" customHeight="1">
      <c r="A9" s="201" t="s">
        <v>541</v>
      </c>
      <c r="B9" s="142"/>
      <c r="C9" s="141" t="s">
        <v>542</v>
      </c>
      <c r="D9" s="142"/>
      <c r="E9" s="142" t="s">
        <v>445</v>
      </c>
      <c r="F9" s="137"/>
      <c r="G9" s="138"/>
    </row>
    <row r="10" spans="1:9" s="193" customFormat="1" ht="12.95" customHeight="1">
      <c r="A10" s="144" t="s">
        <v>543</v>
      </c>
      <c r="B10" s="142"/>
      <c r="C10" s="142" t="s">
        <v>544</v>
      </c>
      <c r="D10" s="142"/>
      <c r="E10" s="142" t="s">
        <v>545</v>
      </c>
      <c r="F10" s="137"/>
      <c r="G10" s="138"/>
    </row>
    <row r="11" spans="1:9" s="193" customFormat="1" ht="12.95" customHeight="1">
      <c r="A11" s="144" t="s">
        <v>546</v>
      </c>
      <c r="B11" s="137"/>
      <c r="C11" s="137"/>
      <c r="D11" s="137"/>
      <c r="E11" s="137"/>
      <c r="F11" s="137"/>
      <c r="G11" s="138"/>
    </row>
    <row r="12" spans="1:9" s="193" customFormat="1" ht="12.95" customHeight="1">
      <c r="A12" s="144" t="s">
        <v>547</v>
      </c>
      <c r="B12" s="137"/>
      <c r="C12" s="137"/>
      <c r="D12" s="137"/>
      <c r="E12" s="137"/>
      <c r="F12" s="137"/>
      <c r="G12" s="138"/>
    </row>
    <row r="13" spans="1:9" s="193" customFormat="1" ht="12.95" customHeight="1">
      <c r="A13" s="195">
        <f>+A8</f>
        <v>176.53333333333333</v>
      </c>
      <c r="B13" s="196" t="s">
        <v>443</v>
      </c>
      <c r="C13" s="197">
        <v>0.25</v>
      </c>
      <c r="D13" s="196" t="s">
        <v>443</v>
      </c>
      <c r="E13" s="198">
        <v>6</v>
      </c>
      <c r="F13" s="199" t="s">
        <v>444</v>
      </c>
      <c r="G13" s="200">
        <f>TRUNC(A13*C13*E13,2)</f>
        <v>264.8</v>
      </c>
    </row>
    <row r="14" spans="1:9" s="193" customFormat="1" ht="12.95" customHeight="1">
      <c r="A14" s="201" t="s">
        <v>541</v>
      </c>
      <c r="B14" s="142"/>
      <c r="C14" s="141" t="s">
        <v>542</v>
      </c>
      <c r="D14" s="142"/>
      <c r="E14" s="142" t="s">
        <v>445</v>
      </c>
      <c r="F14" s="137"/>
      <c r="G14" s="138"/>
    </row>
    <row r="15" spans="1:9" s="193" customFormat="1" ht="12.95" customHeight="1">
      <c r="A15" s="144" t="s">
        <v>543</v>
      </c>
      <c r="B15" s="142"/>
      <c r="C15" s="142" t="s">
        <v>548</v>
      </c>
      <c r="D15" s="142"/>
      <c r="E15" s="142" t="s">
        <v>549</v>
      </c>
      <c r="F15" s="137"/>
      <c r="G15" s="138"/>
    </row>
    <row r="16" spans="1:9" s="193" customFormat="1" ht="12.95" customHeight="1">
      <c r="A16" s="144" t="s">
        <v>546</v>
      </c>
      <c r="B16" s="137"/>
      <c r="C16" s="137"/>
      <c r="D16" s="137"/>
      <c r="E16" s="137"/>
      <c r="F16" s="137"/>
      <c r="G16" s="138"/>
    </row>
    <row r="17" spans="1:7" s="193" customFormat="1" ht="12.95" customHeight="1">
      <c r="A17" s="144" t="s">
        <v>547</v>
      </c>
      <c r="B17" s="137"/>
      <c r="C17" s="137"/>
      <c r="D17" s="137"/>
      <c r="E17" s="137"/>
      <c r="F17" s="137"/>
      <c r="G17" s="138"/>
    </row>
    <row r="18" spans="1:7" s="193" customFormat="1" ht="12.95" customHeight="1">
      <c r="A18" s="144"/>
      <c r="B18" s="137"/>
      <c r="C18" s="137"/>
      <c r="D18" s="137"/>
      <c r="E18" s="137"/>
      <c r="F18" s="137"/>
      <c r="G18" s="138"/>
    </row>
    <row r="19" spans="1:7" s="193" customFormat="1" ht="12.95" customHeight="1">
      <c r="A19" s="195">
        <f>A13</f>
        <v>176.53333333333333</v>
      </c>
      <c r="B19" s="196" t="s">
        <v>443</v>
      </c>
      <c r="C19" s="197">
        <v>0.25</v>
      </c>
      <c r="D19" s="196" t="s">
        <v>443</v>
      </c>
      <c r="E19" s="202">
        <f>'Mao Obra Individualizada'!E13</f>
        <v>1</v>
      </c>
      <c r="F19" s="199" t="s">
        <v>444</v>
      </c>
      <c r="G19" s="200">
        <f>TRUNC(A19*C19*E19,2)</f>
        <v>44.13</v>
      </c>
    </row>
    <row r="20" spans="1:7" s="193" customFormat="1" ht="12.95" customHeight="1">
      <c r="A20" s="201" t="s">
        <v>541</v>
      </c>
      <c r="B20" s="142"/>
      <c r="C20" s="141" t="s">
        <v>542</v>
      </c>
      <c r="D20" s="142"/>
      <c r="E20" s="142" t="s">
        <v>445</v>
      </c>
      <c r="F20" s="137"/>
      <c r="G20" s="138"/>
    </row>
    <row r="21" spans="1:7" s="193" customFormat="1" ht="12.95" customHeight="1">
      <c r="A21" s="144" t="s">
        <v>543</v>
      </c>
      <c r="B21" s="142"/>
      <c r="C21" s="142" t="s">
        <v>548</v>
      </c>
      <c r="D21" s="142"/>
      <c r="E21" s="142" t="s">
        <v>550</v>
      </c>
      <c r="F21" s="137"/>
      <c r="G21" s="138"/>
    </row>
    <row r="22" spans="1:7" s="193" customFormat="1" ht="12.95" customHeight="1">
      <c r="A22" s="144" t="s">
        <v>546</v>
      </c>
      <c r="B22" s="137"/>
      <c r="C22" s="137"/>
      <c r="D22" s="137"/>
      <c r="E22" s="137"/>
      <c r="F22" s="137"/>
      <c r="G22" s="138"/>
    </row>
    <row r="23" spans="1:7" s="193" customFormat="1" ht="12.95" customHeight="1">
      <c r="A23" s="144" t="s">
        <v>547</v>
      </c>
      <c r="B23" s="137"/>
      <c r="C23" s="137"/>
      <c r="D23" s="137"/>
      <c r="E23" s="137"/>
      <c r="F23" s="137"/>
      <c r="G23" s="138"/>
    </row>
    <row r="24" spans="1:7" s="193" customFormat="1" ht="12.95" customHeight="1">
      <c r="A24" s="144"/>
      <c r="B24" s="137"/>
      <c r="C24" s="137"/>
      <c r="D24" s="137"/>
      <c r="E24" s="137"/>
      <c r="F24" s="137"/>
      <c r="G24" s="138"/>
    </row>
    <row r="25" spans="1:7" s="193" customFormat="1" ht="12.95" customHeight="1">
      <c r="A25" s="144"/>
      <c r="B25" s="137"/>
      <c r="C25" s="137"/>
      <c r="D25" s="137"/>
      <c r="E25" s="137"/>
      <c r="F25" s="137"/>
      <c r="G25" s="138"/>
    </row>
    <row r="26" spans="1:7" s="193" customFormat="1" ht="12.95" customHeight="1">
      <c r="A26" s="144"/>
      <c r="B26" s="137"/>
      <c r="C26" s="137"/>
      <c r="D26" s="137"/>
      <c r="E26" s="137"/>
      <c r="F26" s="137"/>
      <c r="G26" s="138"/>
    </row>
    <row r="27" spans="1:7" s="193" customFormat="1" ht="12.95" customHeight="1">
      <c r="A27" s="194" t="s">
        <v>551</v>
      </c>
      <c r="B27" s="137"/>
      <c r="C27" s="137"/>
      <c r="D27" s="137"/>
      <c r="E27" s="137"/>
      <c r="F27" s="137"/>
      <c r="G27" s="138"/>
    </row>
    <row r="28" spans="1:7" s="193" customFormat="1" ht="12.95" customHeight="1">
      <c r="A28" s="195">
        <f>cotacao!E8</f>
        <v>48.46</v>
      </c>
      <c r="B28" s="196" t="s">
        <v>443</v>
      </c>
      <c r="C28" s="197">
        <v>0.33329999999999999</v>
      </c>
      <c r="D28" s="196" t="s">
        <v>443</v>
      </c>
      <c r="E28" s="203">
        <f>E8</f>
        <v>3</v>
      </c>
      <c r="F28" s="199" t="s">
        <v>444</v>
      </c>
      <c r="G28" s="200">
        <f>TRUNC(A28*C28*E28,2)</f>
        <v>48.45</v>
      </c>
    </row>
    <row r="29" spans="1:7" s="193" customFormat="1" ht="12.95" customHeight="1">
      <c r="A29" s="201" t="s">
        <v>541</v>
      </c>
      <c r="B29" s="142"/>
      <c r="C29" s="141" t="s">
        <v>542</v>
      </c>
      <c r="D29" s="142"/>
      <c r="E29" s="142" t="s">
        <v>445</v>
      </c>
      <c r="F29" s="137"/>
      <c r="G29" s="138"/>
    </row>
    <row r="30" spans="1:7" s="193" customFormat="1" ht="12.95" customHeight="1">
      <c r="A30" s="144" t="s">
        <v>19</v>
      </c>
      <c r="B30" s="142"/>
      <c r="C30" s="142" t="s">
        <v>544</v>
      </c>
      <c r="D30" s="142"/>
      <c r="E30" s="142" t="s">
        <v>545</v>
      </c>
      <c r="F30" s="137"/>
      <c r="G30" s="138"/>
    </row>
    <row r="31" spans="1:7" s="193" customFormat="1" ht="12.95" customHeight="1">
      <c r="A31" s="144"/>
      <c r="B31" s="142"/>
      <c r="C31" s="142"/>
      <c r="D31" s="142"/>
      <c r="E31" s="137"/>
      <c r="F31" s="137"/>
      <c r="G31" s="138"/>
    </row>
    <row r="32" spans="1:7" s="193" customFormat="1" ht="12.95" customHeight="1">
      <c r="A32" s="195">
        <f>+A28</f>
        <v>48.46</v>
      </c>
      <c r="B32" s="196" t="s">
        <v>443</v>
      </c>
      <c r="C32" s="197">
        <v>0.33329999999999999</v>
      </c>
      <c r="D32" s="196" t="s">
        <v>443</v>
      </c>
      <c r="E32" s="203">
        <f>E13</f>
        <v>6</v>
      </c>
      <c r="F32" s="199" t="s">
        <v>444</v>
      </c>
      <c r="G32" s="200">
        <f>TRUNC(A32*C32*E32,2)</f>
        <v>96.91</v>
      </c>
    </row>
    <row r="33" spans="1:7" s="193" customFormat="1" ht="12.95" customHeight="1">
      <c r="A33" s="201" t="s">
        <v>541</v>
      </c>
      <c r="B33" s="142"/>
      <c r="C33" s="141" t="s">
        <v>542</v>
      </c>
      <c r="D33" s="142"/>
      <c r="E33" s="142" t="s">
        <v>445</v>
      </c>
      <c r="F33" s="137"/>
      <c r="G33" s="138"/>
    </row>
    <row r="34" spans="1:7" s="193" customFormat="1" ht="12.95" customHeight="1">
      <c r="A34" s="144" t="s">
        <v>19</v>
      </c>
      <c r="B34" s="142"/>
      <c r="C34" s="142" t="s">
        <v>548</v>
      </c>
      <c r="D34" s="142"/>
      <c r="E34" s="142" t="s">
        <v>549</v>
      </c>
      <c r="F34" s="137"/>
      <c r="G34" s="138"/>
    </row>
    <row r="35" spans="1:7" s="193" customFormat="1" ht="12.95" customHeight="1">
      <c r="A35" s="144"/>
      <c r="B35" s="142"/>
      <c r="C35" s="142"/>
      <c r="D35" s="142"/>
      <c r="E35" s="142"/>
      <c r="F35" s="137"/>
      <c r="G35" s="138"/>
    </row>
    <row r="36" spans="1:7" s="193" customFormat="1" ht="12.95" customHeight="1">
      <c r="A36" s="195">
        <f>+A32</f>
        <v>48.46</v>
      </c>
      <c r="B36" s="196" t="s">
        <v>443</v>
      </c>
      <c r="C36" s="197">
        <f>C32</f>
        <v>0.33329999999999999</v>
      </c>
      <c r="D36" s="196" t="s">
        <v>443</v>
      </c>
      <c r="E36" s="196">
        <f>E19</f>
        <v>1</v>
      </c>
      <c r="F36" s="199" t="s">
        <v>444</v>
      </c>
      <c r="G36" s="200">
        <f>TRUNC(A36*C36*E36,2)</f>
        <v>16.149999999999999</v>
      </c>
    </row>
    <row r="37" spans="1:7" s="193" customFormat="1" ht="12.95" customHeight="1">
      <c r="A37" s="201" t="s">
        <v>541</v>
      </c>
      <c r="B37" s="142"/>
      <c r="C37" s="141" t="s">
        <v>542</v>
      </c>
      <c r="D37" s="142"/>
      <c r="E37" s="142" t="s">
        <v>445</v>
      </c>
      <c r="F37" s="137"/>
      <c r="G37" s="138"/>
    </row>
    <row r="38" spans="1:7" s="193" customFormat="1" ht="12.95" customHeight="1">
      <c r="A38" s="144" t="s">
        <v>19</v>
      </c>
      <c r="B38" s="142"/>
      <c r="C38" s="142" t="s">
        <v>552</v>
      </c>
      <c r="D38" s="142"/>
      <c r="E38" s="142" t="s">
        <v>550</v>
      </c>
      <c r="F38" s="137"/>
      <c r="G38" s="138"/>
    </row>
    <row r="39" spans="1:7" s="193" customFormat="1" ht="12.95" customHeight="1">
      <c r="A39" s="144"/>
      <c r="B39" s="142"/>
      <c r="C39" s="142"/>
      <c r="D39" s="142"/>
      <c r="E39" s="142"/>
      <c r="F39" s="137"/>
      <c r="G39" s="138"/>
    </row>
    <row r="40" spans="1:7" s="193" customFormat="1" ht="12.95" customHeight="1">
      <c r="A40" s="144"/>
      <c r="B40" s="142"/>
      <c r="C40" s="142"/>
      <c r="D40" s="142"/>
      <c r="E40" s="142"/>
      <c r="F40" s="137"/>
      <c r="G40" s="138"/>
    </row>
    <row r="41" spans="1:7" s="193" customFormat="1" ht="12.95" customHeight="1">
      <c r="A41" s="204" t="s">
        <v>553</v>
      </c>
      <c r="B41" s="137"/>
      <c r="C41" s="137"/>
      <c r="D41" s="137"/>
      <c r="E41" s="137"/>
      <c r="F41" s="137"/>
      <c r="G41" s="138"/>
    </row>
    <row r="42" spans="1:7" s="193" customFormat="1" ht="12.95" customHeight="1">
      <c r="A42" s="195">
        <f>cotacao!E11</f>
        <v>18.599999999999998</v>
      </c>
      <c r="B42" s="196" t="s">
        <v>443</v>
      </c>
      <c r="C42" s="197">
        <v>0.16669999999999999</v>
      </c>
      <c r="D42" s="196" t="s">
        <v>443</v>
      </c>
      <c r="E42" s="196">
        <f>E8+E13+E36</f>
        <v>10</v>
      </c>
      <c r="F42" s="199" t="s">
        <v>444</v>
      </c>
      <c r="G42" s="200">
        <f>TRUNC(A42*C42*E42,2)</f>
        <v>31</v>
      </c>
    </row>
    <row r="43" spans="1:7" s="193" customFormat="1" ht="12.95" customHeight="1">
      <c r="A43" s="201" t="s">
        <v>554</v>
      </c>
      <c r="B43" s="142"/>
      <c r="C43" s="141" t="s">
        <v>542</v>
      </c>
      <c r="D43" s="142"/>
      <c r="E43" s="142" t="s">
        <v>445</v>
      </c>
      <c r="F43" s="137"/>
      <c r="G43" s="138"/>
    </row>
    <row r="44" spans="1:7" s="193" customFormat="1" ht="12.95" customHeight="1">
      <c r="A44" s="144" t="s">
        <v>555</v>
      </c>
      <c r="B44" s="142"/>
      <c r="C44" s="142" t="s">
        <v>556</v>
      </c>
      <c r="D44" s="142"/>
      <c r="E44" s="142" t="s">
        <v>447</v>
      </c>
      <c r="F44" s="137"/>
      <c r="G44" s="138"/>
    </row>
    <row r="45" spans="1:7" s="193" customFormat="1" ht="12.95" customHeight="1">
      <c r="A45" s="144"/>
      <c r="B45" s="142"/>
      <c r="C45" s="142"/>
      <c r="D45" s="142"/>
      <c r="E45" s="142"/>
      <c r="F45" s="137"/>
      <c r="G45" s="138"/>
    </row>
    <row r="46" spans="1:7" s="193" customFormat="1" ht="12.95" customHeight="1">
      <c r="A46" s="194" t="s">
        <v>557</v>
      </c>
      <c r="B46" s="142"/>
      <c r="C46" s="142"/>
      <c r="D46" s="142"/>
      <c r="E46" s="142"/>
      <c r="F46" s="137"/>
      <c r="G46" s="138"/>
    </row>
    <row r="47" spans="1:7" s="193" customFormat="1" ht="12.95" customHeight="1">
      <c r="A47" s="156"/>
      <c r="B47" s="137"/>
      <c r="C47" s="137"/>
      <c r="D47" s="137"/>
      <c r="E47" s="137"/>
      <c r="F47" s="137"/>
      <c r="G47" s="138"/>
    </row>
    <row r="48" spans="1:7" s="193" customFormat="1" ht="12.95" hidden="1" customHeight="1">
      <c r="A48" s="195"/>
      <c r="B48" s="196" t="s">
        <v>443</v>
      </c>
      <c r="C48" s="205"/>
      <c r="D48" s="196" t="s">
        <v>443</v>
      </c>
      <c r="E48" s="203"/>
      <c r="F48" s="199" t="s">
        <v>444</v>
      </c>
      <c r="G48" s="200">
        <f>A48*C48*E48</f>
        <v>0</v>
      </c>
    </row>
    <row r="49" spans="1:7" s="193" customFormat="1" ht="12.95" hidden="1" customHeight="1">
      <c r="A49" s="201"/>
      <c r="B49" s="142"/>
      <c r="C49" s="141"/>
      <c r="D49" s="142"/>
      <c r="E49" s="142"/>
      <c r="F49" s="137"/>
      <c r="G49" s="138"/>
    </row>
    <row r="50" spans="1:7" s="193" customFormat="1" ht="12.95" hidden="1" customHeight="1">
      <c r="A50" s="144"/>
      <c r="B50" s="142"/>
      <c r="C50" s="142"/>
      <c r="D50" s="142"/>
      <c r="E50" s="142"/>
      <c r="F50" s="137"/>
      <c r="G50" s="138"/>
    </row>
    <row r="51" spans="1:7" s="193" customFormat="1" ht="12.95" hidden="1" customHeight="1">
      <c r="A51" s="144"/>
      <c r="B51" s="142"/>
      <c r="C51" s="142"/>
      <c r="D51" s="142">
        <v>0</v>
      </c>
      <c r="E51" s="142"/>
      <c r="F51" s="137"/>
      <c r="G51" s="138"/>
    </row>
    <row r="52" spans="1:7" s="193" customFormat="1" ht="12.95" hidden="1" customHeight="1">
      <c r="A52" s="194"/>
      <c r="B52" s="137"/>
      <c r="C52" s="137"/>
      <c r="D52" s="137"/>
      <c r="E52" s="137"/>
      <c r="F52" s="137"/>
      <c r="G52" s="138"/>
    </row>
    <row r="53" spans="1:7" s="193" customFormat="1" ht="12.95" customHeight="1">
      <c r="A53" s="195">
        <f>cotacao!E14</f>
        <v>15.846666666666669</v>
      </c>
      <c r="B53" s="196" t="s">
        <v>443</v>
      </c>
      <c r="C53" s="205">
        <v>1</v>
      </c>
      <c r="D53" s="196" t="s">
        <v>443</v>
      </c>
      <c r="E53" s="203">
        <f>E13</f>
        <v>6</v>
      </c>
      <c r="F53" s="206" t="s">
        <v>444</v>
      </c>
      <c r="G53" s="200">
        <f>TRUNC(A53*C53*E53,2)</f>
        <v>95.08</v>
      </c>
    </row>
    <row r="54" spans="1:7" s="193" customFormat="1" ht="12.95" customHeight="1">
      <c r="A54" s="201" t="s">
        <v>554</v>
      </c>
      <c r="B54" s="142"/>
      <c r="C54" s="141" t="s">
        <v>542</v>
      </c>
      <c r="D54" s="142"/>
      <c r="E54" s="142" t="s">
        <v>445</v>
      </c>
      <c r="F54" s="137"/>
      <c r="G54" s="138"/>
    </row>
    <row r="55" spans="1:7" s="193" customFormat="1" ht="12.95" customHeight="1">
      <c r="A55" s="144" t="s">
        <v>558</v>
      </c>
      <c r="B55" s="142"/>
      <c r="C55" s="142" t="s">
        <v>556</v>
      </c>
      <c r="D55" s="142"/>
      <c r="E55" s="142" t="s">
        <v>447</v>
      </c>
      <c r="F55" s="137"/>
      <c r="G55" s="138"/>
    </row>
    <row r="56" spans="1:7" s="193" customFormat="1" ht="12.95" customHeight="1">
      <c r="A56" s="156"/>
      <c r="B56" s="137"/>
      <c r="C56" s="137"/>
      <c r="D56" s="137"/>
      <c r="E56" s="137"/>
      <c r="F56" s="137"/>
      <c r="G56" s="138"/>
    </row>
    <row r="57" spans="1:7" s="193" customFormat="1" ht="12.95" customHeight="1">
      <c r="A57" s="194" t="s">
        <v>559</v>
      </c>
      <c r="B57" s="137"/>
      <c r="C57" s="137"/>
      <c r="D57" s="137"/>
      <c r="E57" s="137"/>
      <c r="F57" s="137"/>
      <c r="G57" s="138"/>
    </row>
    <row r="58" spans="1:7" s="193" customFormat="1" ht="12.95" customHeight="1">
      <c r="A58" s="195">
        <f>cotacao!E20</f>
        <v>12.716666666666667</v>
      </c>
      <c r="B58" s="196" t="s">
        <v>443</v>
      </c>
      <c r="C58" s="205">
        <v>0.25</v>
      </c>
      <c r="D58" s="196" t="s">
        <v>443</v>
      </c>
      <c r="E58" s="203">
        <f>E13</f>
        <v>6</v>
      </c>
      <c r="F58" s="199" t="s">
        <v>444</v>
      </c>
      <c r="G58" s="200">
        <f>TRUNC(A58*C58*E58,2)</f>
        <v>19.07</v>
      </c>
    </row>
    <row r="59" spans="1:7" s="193" customFormat="1" ht="12.95" customHeight="1">
      <c r="A59" s="201" t="s">
        <v>541</v>
      </c>
      <c r="B59" s="142"/>
      <c r="C59" s="141" t="s">
        <v>542</v>
      </c>
      <c r="D59" s="142"/>
      <c r="E59" s="142" t="s">
        <v>445</v>
      </c>
      <c r="F59" s="137"/>
      <c r="G59" s="138"/>
    </row>
    <row r="60" spans="1:7" s="193" customFormat="1" ht="12.95" customHeight="1">
      <c r="A60" s="144" t="s">
        <v>560</v>
      </c>
      <c r="B60" s="142"/>
      <c r="C60" s="142" t="s">
        <v>548</v>
      </c>
      <c r="D60" s="142"/>
      <c r="E60" s="142" t="s">
        <v>549</v>
      </c>
      <c r="F60" s="137"/>
      <c r="G60" s="138"/>
    </row>
    <row r="61" spans="1:7" s="193" customFormat="1" ht="12.95" customHeight="1">
      <c r="A61" s="144" t="s">
        <v>561</v>
      </c>
      <c r="B61" s="142"/>
      <c r="C61" s="142"/>
      <c r="D61" s="142"/>
      <c r="E61" s="142"/>
      <c r="F61" s="137"/>
      <c r="G61" s="138"/>
    </row>
    <row r="62" spans="1:7" s="193" customFormat="1" ht="12.95" customHeight="1">
      <c r="A62" s="144"/>
      <c r="B62" s="142"/>
      <c r="C62" s="142"/>
      <c r="D62" s="142"/>
      <c r="E62" s="142"/>
      <c r="F62" s="137"/>
      <c r="G62" s="138"/>
    </row>
    <row r="63" spans="1:7" s="193" customFormat="1" ht="12.95" customHeight="1">
      <c r="A63" s="194" t="s">
        <v>562</v>
      </c>
      <c r="B63" s="142"/>
      <c r="C63" s="142"/>
      <c r="D63" s="142"/>
      <c r="E63" s="142"/>
      <c r="F63" s="137"/>
      <c r="G63" s="138"/>
    </row>
    <row r="64" spans="1:7" s="193" customFormat="1" ht="12.95" customHeight="1">
      <c r="A64" s="195">
        <f>cotacao!E23</f>
        <v>14.950000000000001</v>
      </c>
      <c r="B64" s="196" t="s">
        <v>443</v>
      </c>
      <c r="C64" s="205">
        <v>0.25</v>
      </c>
      <c r="D64" s="196" t="s">
        <v>443</v>
      </c>
      <c r="E64" s="196">
        <f>E8+E13+E36</f>
        <v>10</v>
      </c>
      <c r="F64" s="199" t="s">
        <v>444</v>
      </c>
      <c r="G64" s="200">
        <f>TRUNC(A64*C64*E64,2)</f>
        <v>37.369999999999997</v>
      </c>
    </row>
    <row r="65" spans="1:7" s="193" customFormat="1" ht="12.95" customHeight="1">
      <c r="A65" s="201" t="s">
        <v>541</v>
      </c>
      <c r="B65" s="142"/>
      <c r="C65" s="141" t="s">
        <v>542</v>
      </c>
      <c r="D65" s="142"/>
      <c r="E65" s="142" t="s">
        <v>445</v>
      </c>
      <c r="F65" s="137"/>
      <c r="G65" s="138"/>
    </row>
    <row r="66" spans="1:7" s="193" customFormat="1" ht="12.95" customHeight="1">
      <c r="A66" s="144" t="s">
        <v>563</v>
      </c>
      <c r="B66" s="142"/>
      <c r="C66" s="142" t="s">
        <v>556</v>
      </c>
      <c r="D66" s="142"/>
      <c r="E66" s="142" t="s">
        <v>447</v>
      </c>
      <c r="F66" s="137"/>
      <c r="G66" s="138"/>
    </row>
    <row r="67" spans="1:7" s="193" customFormat="1" ht="12.95" customHeight="1">
      <c r="A67" s="144"/>
      <c r="B67" s="142"/>
      <c r="C67" s="142"/>
      <c r="D67" s="142"/>
      <c r="E67" s="142"/>
      <c r="F67" s="137"/>
      <c r="G67" s="138"/>
    </row>
    <row r="68" spans="1:7" s="193" customFormat="1" ht="12.95" customHeight="1">
      <c r="A68" s="207" t="s">
        <v>564</v>
      </c>
      <c r="B68" s="208"/>
      <c r="C68" s="208"/>
      <c r="D68" s="209"/>
      <c r="E68" s="208"/>
      <c r="F68" s="199" t="s">
        <v>444</v>
      </c>
      <c r="G68" s="210">
        <f>G8+G13+G28+G32+G42+G53+G58+G64+G19+G36</f>
        <v>785.36000000000013</v>
      </c>
    </row>
    <row r="69" spans="1:7" s="193" customFormat="1" ht="12.95" customHeight="1">
      <c r="A69" s="211"/>
      <c r="B69" s="173"/>
      <c r="C69" s="173"/>
      <c r="D69" s="212"/>
      <c r="E69" s="173"/>
      <c r="F69" s="212"/>
      <c r="G69" s="213"/>
    </row>
    <row r="70" spans="1:7" s="193" customFormat="1" ht="12.95" customHeight="1">
      <c r="A70" s="214" t="s">
        <v>565</v>
      </c>
      <c r="B70" s="215"/>
      <c r="C70" s="215"/>
      <c r="D70" s="215"/>
      <c r="E70" s="215"/>
      <c r="F70" s="215"/>
      <c r="G70" s="216"/>
    </row>
    <row r="71" spans="1:7" s="193" customFormat="1" ht="12.95" customHeight="1">
      <c r="A71" s="156"/>
      <c r="B71" s="137"/>
      <c r="C71" s="137"/>
      <c r="D71" s="137"/>
      <c r="E71" s="137"/>
      <c r="F71" s="137"/>
      <c r="G71" s="138"/>
    </row>
    <row r="72" spans="1:7" s="193" customFormat="1" ht="12.95" customHeight="1">
      <c r="A72" s="217" t="s">
        <v>633</v>
      </c>
      <c r="B72" s="137"/>
      <c r="C72" s="137"/>
      <c r="D72" s="137"/>
      <c r="E72" s="137"/>
      <c r="F72" s="137"/>
      <c r="G72" s="138"/>
    </row>
    <row r="73" spans="1:7" s="193" customFormat="1" ht="12.95" customHeight="1">
      <c r="A73" s="218">
        <f>cotacao!E50</f>
        <v>16.613333333333333</v>
      </c>
      <c r="B73" s="196" t="s">
        <v>443</v>
      </c>
      <c r="C73" s="219">
        <v>1</v>
      </c>
      <c r="D73" s="196" t="s">
        <v>443</v>
      </c>
      <c r="E73" s="220">
        <f>DADOS!D64</f>
        <v>1</v>
      </c>
      <c r="F73" s="199" t="s">
        <v>444</v>
      </c>
      <c r="G73" s="200">
        <f>TRUNC(A73*C73*E73,2)</f>
        <v>16.61</v>
      </c>
    </row>
    <row r="74" spans="1:7" s="193" customFormat="1" ht="12.95" customHeight="1">
      <c r="A74" s="144" t="s">
        <v>554</v>
      </c>
      <c r="B74" s="137"/>
      <c r="C74" s="142" t="s">
        <v>542</v>
      </c>
      <c r="D74" s="137"/>
      <c r="E74" s="142" t="s">
        <v>445</v>
      </c>
      <c r="F74" s="137"/>
      <c r="G74" s="158"/>
    </row>
    <row r="75" spans="1:7" s="193" customFormat="1" ht="12.95" customHeight="1">
      <c r="A75" s="144" t="s">
        <v>566</v>
      </c>
      <c r="B75" s="137"/>
      <c r="C75" s="142" t="s">
        <v>556</v>
      </c>
      <c r="D75" s="137"/>
      <c r="E75" s="142" t="s">
        <v>567</v>
      </c>
      <c r="F75" s="137"/>
      <c r="G75" s="158"/>
    </row>
    <row r="76" spans="1:7" s="193" customFormat="1" ht="12.95" customHeight="1">
      <c r="A76" s="156"/>
      <c r="B76" s="137"/>
      <c r="C76" s="137"/>
      <c r="D76" s="137"/>
      <c r="E76" s="137"/>
      <c r="F76" s="137"/>
      <c r="G76" s="138"/>
    </row>
    <row r="77" spans="1:7" s="193" customFormat="1" ht="12.95" customHeight="1">
      <c r="A77" s="194" t="s">
        <v>568</v>
      </c>
      <c r="B77" s="137"/>
      <c r="C77" s="137"/>
      <c r="D77" s="137"/>
      <c r="E77" s="137"/>
      <c r="F77" s="137"/>
      <c r="G77" s="138"/>
    </row>
    <row r="78" spans="1:7" s="193" customFormat="1" ht="12.95" customHeight="1">
      <c r="A78" s="218">
        <f>cotacao!E53</f>
        <v>36.24</v>
      </c>
      <c r="B78" s="196" t="s">
        <v>443</v>
      </c>
      <c r="C78" s="221">
        <v>0.33329999999999999</v>
      </c>
      <c r="D78" s="196" t="s">
        <v>443</v>
      </c>
      <c r="E78" s="220">
        <f>E73</f>
        <v>1</v>
      </c>
      <c r="F78" s="199" t="s">
        <v>444</v>
      </c>
      <c r="G78" s="200">
        <f>TRUNC(A78*C78*E78,2)</f>
        <v>12.07</v>
      </c>
    </row>
    <row r="79" spans="1:7" s="193" customFormat="1" ht="12.95" customHeight="1">
      <c r="A79" s="144" t="s">
        <v>554</v>
      </c>
      <c r="B79" s="137"/>
      <c r="C79" s="142" t="s">
        <v>542</v>
      </c>
      <c r="D79" s="137"/>
      <c r="E79" s="142" t="s">
        <v>445</v>
      </c>
      <c r="F79" s="137"/>
      <c r="G79" s="158"/>
    </row>
    <row r="80" spans="1:7" s="193" customFormat="1" ht="12.95" customHeight="1">
      <c r="A80" s="144" t="s">
        <v>11</v>
      </c>
      <c r="B80" s="137"/>
      <c r="C80" s="142" t="s">
        <v>556</v>
      </c>
      <c r="D80" s="137"/>
      <c r="E80" s="142" t="s">
        <v>567</v>
      </c>
      <c r="F80" s="137"/>
      <c r="G80" s="158"/>
    </row>
    <row r="81" spans="1:7" s="193" customFormat="1" ht="12.95" hidden="1" customHeight="1">
      <c r="A81" s="156"/>
      <c r="B81" s="137"/>
      <c r="C81" s="137"/>
      <c r="D81" s="137"/>
      <c r="E81" s="137"/>
      <c r="F81" s="137"/>
      <c r="G81" s="138"/>
    </row>
    <row r="82" spans="1:7" s="193" customFormat="1" ht="12.95" hidden="1" customHeight="1">
      <c r="A82" s="194" t="s">
        <v>569</v>
      </c>
      <c r="B82" s="137"/>
      <c r="C82" s="137"/>
      <c r="D82" s="137"/>
      <c r="E82" s="137"/>
      <c r="F82" s="137"/>
      <c r="G82" s="138"/>
    </row>
    <row r="83" spans="1:7" s="193" customFormat="1" ht="12.95" hidden="1" customHeight="1">
      <c r="A83" s="218"/>
      <c r="B83" s="196" t="s">
        <v>443</v>
      </c>
      <c r="C83" s="221">
        <v>0.33</v>
      </c>
      <c r="D83" s="196" t="s">
        <v>443</v>
      </c>
      <c r="E83" s="220">
        <f>E78</f>
        <v>1</v>
      </c>
      <c r="F83" s="199" t="s">
        <v>444</v>
      </c>
      <c r="G83" s="200">
        <f>A83*C83*E83</f>
        <v>0</v>
      </c>
    </row>
    <row r="84" spans="1:7" s="193" customFormat="1" ht="12.95" hidden="1" customHeight="1">
      <c r="A84" s="144" t="s">
        <v>554</v>
      </c>
      <c r="B84" s="137"/>
      <c r="C84" s="142" t="s">
        <v>542</v>
      </c>
      <c r="D84" s="137"/>
      <c r="E84" s="142" t="s">
        <v>445</v>
      </c>
      <c r="F84" s="137"/>
      <c r="G84" s="158"/>
    </row>
    <row r="85" spans="1:7" s="193" customFormat="1" ht="12.95" hidden="1" customHeight="1">
      <c r="A85" s="144" t="str">
        <f>A82</f>
        <v>Garfo</v>
      </c>
      <c r="B85" s="137"/>
      <c r="C85" s="142" t="s">
        <v>556</v>
      </c>
      <c r="D85" s="137"/>
      <c r="E85" s="142" t="s">
        <v>570</v>
      </c>
      <c r="F85" s="137"/>
      <c r="G85" s="158"/>
    </row>
    <row r="86" spans="1:7" s="193" customFormat="1" ht="12.95" customHeight="1">
      <c r="A86" s="144"/>
      <c r="B86" s="137"/>
      <c r="C86" s="142"/>
      <c r="D86" s="137"/>
      <c r="E86" s="142"/>
      <c r="F86" s="137"/>
      <c r="G86" s="158"/>
    </row>
    <row r="87" spans="1:7" s="193" customFormat="1" ht="12.95" customHeight="1">
      <c r="A87" s="194" t="s">
        <v>571</v>
      </c>
      <c r="B87" s="137"/>
      <c r="C87" s="137"/>
      <c r="D87" s="137"/>
      <c r="E87" s="137"/>
      <c r="F87" s="137"/>
      <c r="G87" s="138"/>
    </row>
    <row r="88" spans="1:7" s="193" customFormat="1" ht="12.95" customHeight="1">
      <c r="A88" s="218">
        <f>cotacao!E56*2</f>
        <v>66.993333333333325</v>
      </c>
      <c r="B88" s="196" t="s">
        <v>443</v>
      </c>
      <c r="C88" s="221">
        <v>8.3299999999999999E-2</v>
      </c>
      <c r="D88" s="196" t="s">
        <v>443</v>
      </c>
      <c r="E88" s="220">
        <f>DADOS!D64</f>
        <v>1</v>
      </c>
      <c r="F88" s="199" t="s">
        <v>444</v>
      </c>
      <c r="G88" s="200">
        <f>TRUNC(A88*C88*E88,2)</f>
        <v>5.58</v>
      </c>
    </row>
    <row r="89" spans="1:7" s="193" customFormat="1" ht="12.95" customHeight="1">
      <c r="A89" s="144" t="s">
        <v>572</v>
      </c>
      <c r="B89" s="137"/>
      <c r="C89" s="142" t="s">
        <v>542</v>
      </c>
      <c r="D89" s="137"/>
      <c r="E89" s="142" t="s">
        <v>445</v>
      </c>
      <c r="F89" s="137"/>
      <c r="G89" s="158"/>
    </row>
    <row r="90" spans="1:7" s="193" customFormat="1" ht="12.95" customHeight="1">
      <c r="A90" s="144" t="s">
        <v>573</v>
      </c>
      <c r="B90" s="137"/>
      <c r="C90" s="142" t="s">
        <v>556</v>
      </c>
      <c r="D90" s="137"/>
      <c r="E90" s="142" t="s">
        <v>570</v>
      </c>
      <c r="F90" s="137"/>
      <c r="G90" s="158"/>
    </row>
    <row r="91" spans="1:7" s="193" customFormat="1" ht="12.95" customHeight="1">
      <c r="A91" s="144" t="s">
        <v>574</v>
      </c>
      <c r="B91" s="137"/>
      <c r="C91" s="142"/>
      <c r="D91" s="137"/>
      <c r="E91" s="142"/>
      <c r="F91" s="137"/>
      <c r="G91" s="158"/>
    </row>
    <row r="92" spans="1:7" s="193" customFormat="1" ht="12.95" hidden="1" customHeight="1">
      <c r="A92" s="194" t="s">
        <v>575</v>
      </c>
      <c r="B92" s="137"/>
      <c r="C92" s="137"/>
      <c r="D92" s="137"/>
      <c r="E92" s="137"/>
      <c r="F92" s="137"/>
      <c r="G92" s="138"/>
    </row>
    <row r="93" spans="1:7" s="193" customFormat="1" ht="12.95" hidden="1" customHeight="1">
      <c r="A93" s="218">
        <v>171</v>
      </c>
      <c r="B93" s="196" t="s">
        <v>576</v>
      </c>
      <c r="C93" s="222">
        <v>12</v>
      </c>
      <c r="D93" s="196" t="s">
        <v>443</v>
      </c>
      <c r="E93" s="220">
        <v>0</v>
      </c>
      <c r="F93" s="199" t="s">
        <v>444</v>
      </c>
      <c r="G93" s="200">
        <f>IF(C93&lt;&gt;0,(A93/C93)*E93,0)</f>
        <v>0</v>
      </c>
    </row>
    <row r="94" spans="1:7" s="193" customFormat="1" ht="12.95" hidden="1" customHeight="1">
      <c r="A94" s="144"/>
      <c r="B94" s="137"/>
      <c r="C94" s="142" t="s">
        <v>577</v>
      </c>
      <c r="D94" s="137"/>
      <c r="E94" s="142" t="s">
        <v>445</v>
      </c>
      <c r="F94" s="137"/>
      <c r="G94" s="158"/>
    </row>
    <row r="95" spans="1:7" s="193" customFormat="1" ht="12.95" hidden="1" customHeight="1">
      <c r="A95" s="144" t="s">
        <v>578</v>
      </c>
      <c r="B95" s="137"/>
      <c r="C95" s="142" t="s">
        <v>579</v>
      </c>
      <c r="D95" s="137"/>
      <c r="E95" s="142" t="s">
        <v>570</v>
      </c>
      <c r="F95" s="137"/>
      <c r="G95" s="158"/>
    </row>
    <row r="96" spans="1:7" s="193" customFormat="1" ht="12.95" hidden="1" customHeight="1">
      <c r="A96" s="156"/>
      <c r="B96" s="137"/>
      <c r="C96" s="137"/>
      <c r="D96" s="137"/>
      <c r="E96" s="137"/>
      <c r="F96" s="137"/>
      <c r="G96" s="138"/>
    </row>
    <row r="97" spans="1:7" s="193" customFormat="1" ht="12.95" hidden="1" customHeight="1">
      <c r="A97" s="194" t="s">
        <v>580</v>
      </c>
      <c r="B97" s="137"/>
      <c r="C97" s="137"/>
      <c r="D97" s="137"/>
      <c r="E97" s="137"/>
      <c r="F97" s="137"/>
      <c r="G97" s="138"/>
    </row>
    <row r="98" spans="1:7" s="193" customFormat="1" ht="12.95" hidden="1" customHeight="1">
      <c r="A98" s="223">
        <v>0</v>
      </c>
      <c r="B98" s="196" t="s">
        <v>576</v>
      </c>
      <c r="C98" s="222">
        <v>12</v>
      </c>
      <c r="D98" s="196" t="s">
        <v>443</v>
      </c>
      <c r="E98" s="203">
        <v>0</v>
      </c>
      <c r="F98" s="199" t="s">
        <v>444</v>
      </c>
      <c r="G98" s="200">
        <f>IF(C98&lt;&gt;0,A98/C98*E98,0)</f>
        <v>0</v>
      </c>
    </row>
    <row r="99" spans="1:7" s="193" customFormat="1" ht="12.95" hidden="1" customHeight="1">
      <c r="A99" s="144" t="s">
        <v>581</v>
      </c>
      <c r="B99" s="137"/>
      <c r="C99" s="142" t="s">
        <v>577</v>
      </c>
      <c r="D99" s="137"/>
      <c r="E99" s="142" t="s">
        <v>445</v>
      </c>
      <c r="F99" s="137"/>
      <c r="G99" s="158"/>
    </row>
    <row r="100" spans="1:7" s="193" customFormat="1" ht="12.75" hidden="1" customHeight="1">
      <c r="A100" s="144" t="s">
        <v>582</v>
      </c>
      <c r="B100" s="137"/>
      <c r="C100" s="142" t="s">
        <v>579</v>
      </c>
      <c r="D100" s="137"/>
      <c r="E100" s="142" t="s">
        <v>570</v>
      </c>
      <c r="F100" s="137"/>
      <c r="G100" s="158"/>
    </row>
    <row r="101" spans="1:7" s="193" customFormat="1" ht="12.95" customHeight="1">
      <c r="A101" s="156"/>
      <c r="B101" s="137"/>
      <c r="C101" s="137"/>
      <c r="D101" s="137"/>
      <c r="E101" s="137"/>
      <c r="F101" s="137"/>
      <c r="G101" s="138"/>
    </row>
    <row r="102" spans="1:7" s="193" customFormat="1" ht="12.95" customHeight="1">
      <c r="A102" s="207" t="s">
        <v>583</v>
      </c>
      <c r="B102" s="208"/>
      <c r="C102" s="208"/>
      <c r="D102" s="208"/>
      <c r="E102" s="208"/>
      <c r="F102" s="199"/>
      <c r="G102" s="224">
        <f>G73+G78+G88</f>
        <v>34.26</v>
      </c>
    </row>
    <row r="103" spans="1:7" s="193" customFormat="1" ht="12.95" customHeight="1">
      <c r="A103" s="225"/>
      <c r="B103" s="173"/>
      <c r="C103" s="173"/>
      <c r="D103" s="173"/>
      <c r="E103" s="173"/>
      <c r="F103" s="173"/>
      <c r="G103" s="213"/>
    </row>
    <row r="104" spans="1:7" s="193" customFormat="1" ht="12.95" customHeight="1">
      <c r="A104" s="214" t="s">
        <v>584</v>
      </c>
      <c r="B104" s="215"/>
      <c r="C104" s="215"/>
      <c r="D104" s="215"/>
      <c r="E104" s="215"/>
      <c r="F104" s="215"/>
      <c r="G104" s="216"/>
    </row>
    <row r="105" spans="1:7" s="193" customFormat="1" ht="12.95" hidden="1" customHeight="1">
      <c r="A105" s="226" t="s">
        <v>585</v>
      </c>
      <c r="B105" s="191"/>
      <c r="C105" s="191"/>
      <c r="D105" s="191"/>
      <c r="E105" s="191"/>
      <c r="F105" s="191"/>
      <c r="G105" s="192"/>
    </row>
    <row r="106" spans="1:7" s="193" customFormat="1" ht="12.95" hidden="1" customHeight="1">
      <c r="A106" s="156"/>
      <c r="B106" s="137"/>
      <c r="C106" s="137"/>
      <c r="D106" s="137"/>
      <c r="E106" s="137"/>
      <c r="F106" s="137"/>
      <c r="G106" s="138"/>
    </row>
    <row r="107" spans="1:7" s="193" customFormat="1" ht="12.95" hidden="1" customHeight="1">
      <c r="A107" s="227">
        <f>DADOS!C8*2</f>
        <v>52</v>
      </c>
      <c r="B107" s="196" t="s">
        <v>443</v>
      </c>
      <c r="C107" s="228">
        <v>0</v>
      </c>
      <c r="D107" s="196" t="s">
        <v>443</v>
      </c>
      <c r="E107" s="203">
        <f>'1.0-Mão de Obra Direta (MO)'!C9+'1.0-Mão de Obra Direta (MO)'!C14+'1.0-Mão de Obra Direta (MO)'!C19</f>
        <v>10</v>
      </c>
      <c r="F107" s="199" t="s">
        <v>444</v>
      </c>
      <c r="G107" s="200">
        <f>TRUNC(A107*C107*E107,2)</f>
        <v>0</v>
      </c>
    </row>
    <row r="108" spans="1:7" s="193" customFormat="1" ht="12.95" hidden="1" customHeight="1">
      <c r="A108" s="144" t="s">
        <v>586</v>
      </c>
      <c r="B108" s="137"/>
      <c r="C108" s="142" t="s">
        <v>587</v>
      </c>
      <c r="D108" s="137"/>
      <c r="E108" s="142" t="s">
        <v>445</v>
      </c>
      <c r="F108" s="137"/>
      <c r="G108" s="158"/>
    </row>
    <row r="109" spans="1:7" s="193" customFormat="1" ht="12.95" hidden="1" customHeight="1">
      <c r="A109" s="144" t="s">
        <v>588</v>
      </c>
      <c r="B109" s="137"/>
      <c r="C109" s="142" t="s">
        <v>589</v>
      </c>
      <c r="D109" s="137"/>
      <c r="E109" s="142" t="s">
        <v>447</v>
      </c>
      <c r="F109" s="137"/>
      <c r="G109" s="158"/>
    </row>
    <row r="110" spans="1:7" s="193" customFormat="1" ht="12.95" customHeight="1">
      <c r="A110" s="156"/>
      <c r="B110" s="137"/>
      <c r="C110" s="137"/>
      <c r="D110" s="137"/>
      <c r="E110" s="142"/>
      <c r="F110" s="137"/>
      <c r="G110" s="138"/>
    </row>
    <row r="111" spans="1:7" s="193" customFormat="1" ht="13.5" hidden="1" customHeight="1">
      <c r="A111" s="229" t="s">
        <v>590</v>
      </c>
      <c r="B111" s="230"/>
      <c r="C111" s="230"/>
      <c r="D111" s="137"/>
      <c r="E111" s="137"/>
      <c r="F111" s="137"/>
      <c r="G111" s="138"/>
    </row>
    <row r="112" spans="1:7" s="193" customFormat="1" ht="12.95" hidden="1" customHeight="1">
      <c r="A112" s="231"/>
      <c r="B112" s="230"/>
      <c r="C112" s="230"/>
      <c r="D112" s="137"/>
      <c r="E112" s="137"/>
      <c r="F112" s="137"/>
      <c r="G112" s="138"/>
    </row>
    <row r="113" spans="1:7" s="193" customFormat="1" ht="12.95" hidden="1" customHeight="1">
      <c r="A113" s="232">
        <v>1</v>
      </c>
      <c r="B113" s="233" t="s">
        <v>443</v>
      </c>
      <c r="C113" s="234"/>
      <c r="D113" s="196" t="s">
        <v>443</v>
      </c>
      <c r="E113" s="203" t="e">
        <f>#REF!</f>
        <v>#REF!</v>
      </c>
      <c r="F113" s="199" t="s">
        <v>444</v>
      </c>
      <c r="G113" s="200" t="e">
        <f>A113*C113*E113</f>
        <v>#REF!</v>
      </c>
    </row>
    <row r="114" spans="1:7" s="193" customFormat="1" ht="12.95" hidden="1" customHeight="1">
      <c r="A114" s="144" t="s">
        <v>591</v>
      </c>
      <c r="B114" s="137"/>
      <c r="C114" s="142" t="s">
        <v>587</v>
      </c>
      <c r="D114" s="137"/>
      <c r="E114" s="142" t="s">
        <v>445</v>
      </c>
      <c r="F114" s="137"/>
      <c r="G114" s="158"/>
    </row>
    <row r="115" spans="1:7" s="193" customFormat="1" ht="12.95" hidden="1" customHeight="1">
      <c r="A115" s="144" t="s">
        <v>592</v>
      </c>
      <c r="B115" s="137"/>
      <c r="C115" s="142" t="s">
        <v>593</v>
      </c>
      <c r="D115" s="137"/>
      <c r="E115" s="142" t="s">
        <v>447</v>
      </c>
      <c r="F115" s="137"/>
      <c r="G115" s="158"/>
    </row>
    <row r="116" spans="1:7" s="193" customFormat="1" ht="12.95" hidden="1" customHeight="1">
      <c r="A116" s="144"/>
      <c r="B116" s="137"/>
      <c r="C116" s="142"/>
      <c r="D116" s="137"/>
      <c r="E116" s="142"/>
      <c r="F116" s="137"/>
      <c r="G116" s="158"/>
    </row>
    <row r="117" spans="1:7" s="193" customFormat="1" ht="13.5" customHeight="1">
      <c r="A117" s="204" t="s">
        <v>920</v>
      </c>
      <c r="B117" s="137"/>
      <c r="C117" s="137"/>
      <c r="D117" s="137"/>
      <c r="E117" s="137"/>
      <c r="F117" s="137"/>
      <c r="G117" s="138"/>
    </row>
    <row r="118" spans="1:7" s="193" customFormat="1" ht="12.95" customHeight="1">
      <c r="A118" s="156"/>
      <c r="B118" s="137"/>
      <c r="C118" s="137"/>
      <c r="D118" s="137"/>
      <c r="E118" s="137"/>
      <c r="F118" s="137"/>
      <c r="G118" s="138"/>
    </row>
    <row r="119" spans="1:7" s="193" customFormat="1" ht="12.95" customHeight="1">
      <c r="A119" s="227">
        <f>DADOS!C8</f>
        <v>26</v>
      </c>
      <c r="B119" s="196" t="s">
        <v>443</v>
      </c>
      <c r="C119" s="234">
        <v>18</v>
      </c>
      <c r="D119" s="196" t="s">
        <v>443</v>
      </c>
      <c r="E119" s="196">
        <f>E107</f>
        <v>10</v>
      </c>
      <c r="F119" s="199" t="s">
        <v>444</v>
      </c>
      <c r="G119" s="200">
        <f>TRUNC(A119*C119*E119,2)</f>
        <v>4680</v>
      </c>
    </row>
    <row r="120" spans="1:7" s="193" customFormat="1" ht="12.95" customHeight="1">
      <c r="A120" s="144" t="s">
        <v>594</v>
      </c>
      <c r="B120" s="137"/>
      <c r="C120" s="142" t="s">
        <v>595</v>
      </c>
      <c r="D120" s="137"/>
      <c r="E120" s="142" t="s">
        <v>445</v>
      </c>
      <c r="F120" s="137"/>
      <c r="G120" s="158"/>
    </row>
    <row r="121" spans="1:7" s="193" customFormat="1" ht="12.95" customHeight="1">
      <c r="A121" s="144" t="s">
        <v>596</v>
      </c>
      <c r="B121" s="137"/>
      <c r="C121" s="142"/>
      <c r="D121" s="137"/>
      <c r="E121" s="142" t="s">
        <v>447</v>
      </c>
      <c r="F121" s="137"/>
      <c r="G121" s="158"/>
    </row>
    <row r="122" spans="1:7" s="193" customFormat="1" ht="12.95" customHeight="1">
      <c r="A122" s="144"/>
      <c r="B122" s="137"/>
      <c r="C122" s="142"/>
      <c r="D122" s="137"/>
      <c r="E122" s="142"/>
      <c r="F122" s="137"/>
      <c r="G122" s="158"/>
    </row>
    <row r="123" spans="1:7" s="193" customFormat="1" ht="12.95" customHeight="1">
      <c r="B123" s="137"/>
      <c r="C123" s="235"/>
      <c r="D123" s="137"/>
      <c r="E123" s="142"/>
      <c r="F123" s="137"/>
      <c r="G123" s="158"/>
    </row>
    <row r="124" spans="1:7" s="193" customFormat="1" ht="12.95" customHeight="1">
      <c r="A124" s="238"/>
      <c r="B124" s="169"/>
      <c r="C124" s="169"/>
      <c r="D124" s="169"/>
      <c r="E124" s="169"/>
      <c r="F124" s="16"/>
      <c r="G124" s="148"/>
    </row>
    <row r="125" spans="1:7" s="193" customFormat="1" ht="12.95" customHeight="1">
      <c r="A125" s="239" t="s">
        <v>597</v>
      </c>
      <c r="B125" s="208"/>
      <c r="C125" s="196"/>
      <c r="D125" s="209"/>
      <c r="E125" s="196"/>
      <c r="F125" s="199"/>
      <c r="G125" s="210">
        <f>G102+G68</f>
        <v>819.62000000000012</v>
      </c>
    </row>
    <row r="126" spans="1:7" s="193" customFormat="1" ht="12.95" customHeight="1">
      <c r="A126" s="238"/>
      <c r="B126" s="169"/>
      <c r="C126" s="169"/>
      <c r="D126" s="169"/>
      <c r="E126" s="169"/>
      <c r="F126" s="16"/>
      <c r="G126" s="148"/>
    </row>
    <row r="127" spans="1:7" s="193" customFormat="1" ht="12.95" customHeight="1">
      <c r="A127" s="239" t="s">
        <v>598</v>
      </c>
      <c r="B127" s="208"/>
      <c r="C127" s="196">
        <f>DADOS!C7</f>
        <v>312</v>
      </c>
      <c r="D127" s="209"/>
      <c r="E127" s="196">
        <f>TRUNC(G125/DADOS!C8,2)</f>
        <v>31.52</v>
      </c>
      <c r="F127" s="199"/>
      <c r="G127" s="210">
        <f>E127*C127</f>
        <v>9834.24</v>
      </c>
    </row>
    <row r="128" spans="1:7" s="193" customFormat="1" ht="12.95" customHeight="1">
      <c r="A128" s="238"/>
      <c r="B128" s="169"/>
      <c r="C128" s="142" t="str">
        <f>'[17]Dados Gerais'!C12</f>
        <v>Dias Coleta Anual</v>
      </c>
      <c r="D128" s="169"/>
      <c r="E128" s="169" t="s">
        <v>599</v>
      </c>
      <c r="F128" s="16"/>
      <c r="G128" s="148"/>
    </row>
    <row r="129" spans="1:7" s="193" customFormat="1" ht="12.95" customHeight="1">
      <c r="A129" s="238"/>
      <c r="B129" s="169"/>
      <c r="C129" s="169"/>
      <c r="D129" s="169"/>
      <c r="E129" s="169"/>
      <c r="F129" s="16"/>
      <c r="G129" s="148"/>
    </row>
    <row r="131" spans="1:7">
      <c r="A131" s="722" t="s">
        <v>600</v>
      </c>
      <c r="B131" s="722"/>
      <c r="C131" s="722"/>
      <c r="D131" s="722"/>
      <c r="E131" s="722"/>
      <c r="F131" s="722"/>
      <c r="G131" s="722"/>
    </row>
    <row r="132" spans="1:7" s="193" customFormat="1" ht="28.5" customHeight="1">
      <c r="A132" s="723" t="s">
        <v>601</v>
      </c>
      <c r="B132" s="723"/>
      <c r="C132" s="723"/>
      <c r="D132" s="723"/>
      <c r="E132" s="723"/>
      <c r="F132" s="723"/>
      <c r="G132" s="723"/>
    </row>
    <row r="133" spans="1:7" s="240" customFormat="1">
      <c r="A133" s="724"/>
      <c r="B133" s="724"/>
      <c r="C133" s="724"/>
      <c r="D133" s="724"/>
      <c r="E133" s="724"/>
      <c r="F133" s="724"/>
      <c r="G133" s="724"/>
    </row>
    <row r="134" spans="1:7">
      <c r="A134" s="725" t="s">
        <v>602</v>
      </c>
      <c r="B134" s="725"/>
      <c r="C134" s="725"/>
      <c r="D134" s="725"/>
      <c r="E134" s="725"/>
      <c r="F134" s="725"/>
      <c r="G134" s="725"/>
    </row>
    <row r="135" spans="1:7">
      <c r="A135" s="718"/>
      <c r="B135" s="718"/>
      <c r="C135" s="718"/>
      <c r="D135" s="718"/>
      <c r="E135" s="718"/>
      <c r="F135" s="718"/>
      <c r="G135" s="718"/>
    </row>
    <row r="136" spans="1:7" ht="25.5" customHeight="1">
      <c r="A136" s="241" t="s">
        <v>603</v>
      </c>
      <c r="B136" s="241"/>
      <c r="C136" s="726" t="s">
        <v>604</v>
      </c>
      <c r="D136" s="726"/>
      <c r="E136" s="726" t="s">
        <v>605</v>
      </c>
      <c r="F136" s="726"/>
      <c r="G136" s="242" t="s">
        <v>606</v>
      </c>
    </row>
    <row r="137" spans="1:7" ht="11.25" customHeight="1">
      <c r="A137" s="241"/>
      <c r="B137" s="241"/>
      <c r="C137" s="716"/>
      <c r="D137" s="715"/>
      <c r="E137" s="716"/>
      <c r="F137" s="715"/>
      <c r="G137" s="242"/>
    </row>
    <row r="138" spans="1:7">
      <c r="A138" s="241" t="s">
        <v>514</v>
      </c>
      <c r="B138" s="241"/>
      <c r="C138" s="714">
        <v>3</v>
      </c>
      <c r="D138" s="715"/>
      <c r="E138" s="716">
        <v>0</v>
      </c>
      <c r="F138" s="715"/>
      <c r="G138" s="242"/>
    </row>
    <row r="139" spans="1:7">
      <c r="A139" s="719" t="s">
        <v>607</v>
      </c>
      <c r="B139" s="720"/>
      <c r="C139" s="720"/>
      <c r="D139" s="720"/>
      <c r="E139" s="720"/>
      <c r="F139" s="721"/>
      <c r="G139" s="245">
        <f>SUM(C138:G138)</f>
        <v>3</v>
      </c>
    </row>
    <row r="140" spans="1:7">
      <c r="A140" s="243"/>
      <c r="B140" s="243"/>
      <c r="C140" s="244"/>
      <c r="D140" s="244"/>
      <c r="E140" s="244"/>
      <c r="F140" s="244"/>
      <c r="G140" s="244"/>
    </row>
    <row r="141" spans="1:7">
      <c r="A141" s="241" t="s">
        <v>608</v>
      </c>
      <c r="B141" s="241"/>
      <c r="C141" s="714">
        <v>6</v>
      </c>
      <c r="D141" s="715"/>
      <c r="E141" s="716">
        <v>0</v>
      </c>
      <c r="F141" s="715"/>
      <c r="G141" s="242"/>
    </row>
    <row r="142" spans="1:7">
      <c r="A142" s="719" t="s">
        <v>609</v>
      </c>
      <c r="B142" s="720"/>
      <c r="C142" s="720"/>
      <c r="D142" s="720"/>
      <c r="E142" s="720"/>
      <c r="F142" s="721"/>
      <c r="G142" s="245">
        <f>SUM(C141:G141)</f>
        <v>6</v>
      </c>
    </row>
    <row r="143" spans="1:7">
      <c r="A143" s="243"/>
      <c r="B143" s="243"/>
      <c r="C143" s="244"/>
      <c r="D143" s="244"/>
      <c r="E143" s="244"/>
      <c r="F143" s="244"/>
      <c r="G143" s="244"/>
    </row>
    <row r="144" spans="1:7">
      <c r="A144" s="241" t="s">
        <v>516</v>
      </c>
      <c r="B144" s="241"/>
      <c r="C144" s="714"/>
      <c r="D144" s="715"/>
      <c r="E144" s="716"/>
      <c r="F144" s="715"/>
      <c r="G144" s="278">
        <f>'1.0-Mão de Obra Direta (MO)'!C19</f>
        <v>1</v>
      </c>
    </row>
    <row r="145" spans="1:7">
      <c r="A145" s="243"/>
      <c r="B145" s="243"/>
      <c r="C145" s="244"/>
      <c r="D145" s="244"/>
      <c r="E145" s="244"/>
      <c r="F145" s="244"/>
      <c r="G145" s="244"/>
    </row>
    <row r="146" spans="1:7">
      <c r="A146" s="243"/>
      <c r="B146" s="243"/>
      <c r="C146" s="244"/>
      <c r="D146" s="244"/>
      <c r="E146" s="244"/>
      <c r="F146" s="244"/>
      <c r="G146" s="244"/>
    </row>
    <row r="147" spans="1:7">
      <c r="A147" s="717" t="s">
        <v>610</v>
      </c>
      <c r="B147" s="717"/>
      <c r="C147" s="717"/>
      <c r="D147" s="717"/>
      <c r="E147" s="717"/>
      <c r="F147" s="717"/>
      <c r="G147" s="246">
        <f>G139+G142+G144</f>
        <v>10</v>
      </c>
    </row>
    <row r="148" spans="1:7">
      <c r="A148" s="718"/>
      <c r="B148" s="718"/>
      <c r="C148" s="718"/>
      <c r="D148" s="718"/>
      <c r="E148" s="718"/>
      <c r="F148" s="718"/>
      <c r="G148" s="718"/>
    </row>
  </sheetData>
  <mergeCells count="26">
    <mergeCell ref="A5:C5"/>
    <mergeCell ref="D5:G5"/>
    <mergeCell ref="A1:G1"/>
    <mergeCell ref="A2:G2"/>
    <mergeCell ref="A3:G3"/>
    <mergeCell ref="A4:C4"/>
    <mergeCell ref="D4:G4"/>
    <mergeCell ref="C137:D137"/>
    <mergeCell ref="E137:F137"/>
    <mergeCell ref="C138:D138"/>
    <mergeCell ref="E138:F138"/>
    <mergeCell ref="A131:G131"/>
    <mergeCell ref="A132:G132"/>
    <mergeCell ref="A133:G133"/>
    <mergeCell ref="A134:G134"/>
    <mergeCell ref="A135:G135"/>
    <mergeCell ref="C136:D136"/>
    <mergeCell ref="E136:F136"/>
    <mergeCell ref="C144:D144"/>
    <mergeCell ref="E144:F144"/>
    <mergeCell ref="A147:F147"/>
    <mergeCell ref="A148:G148"/>
    <mergeCell ref="A139:F139"/>
    <mergeCell ref="C141:D141"/>
    <mergeCell ref="E141:F141"/>
    <mergeCell ref="A142:F142"/>
  </mergeCells>
  <printOptions horizontalCentered="1"/>
  <pageMargins left="0.7" right="0.7" top="1.3379166666666666" bottom="0.75" header="0.3" footer="0.3"/>
  <pageSetup paperSize="9" scale="99" fitToWidth="0" fitToHeight="0"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69" max="6"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J89"/>
  <sheetViews>
    <sheetView showGridLines="0" view="pageBreakPreview" zoomScaleNormal="100" zoomScaleSheetLayoutView="100" workbookViewId="0">
      <selection activeCell="E13" sqref="E13"/>
    </sheetView>
  </sheetViews>
  <sheetFormatPr defaultRowHeight="12.75"/>
  <cols>
    <col min="1" max="1" width="34.140625" style="131" customWidth="1"/>
    <col min="2" max="2" width="1.85546875" style="131" customWidth="1"/>
    <col min="3" max="3" width="25.5703125" style="131" customWidth="1"/>
    <col min="4" max="4" width="1.85546875" style="131" customWidth="1"/>
    <col min="5" max="5" width="17.7109375" style="131" customWidth="1"/>
    <col min="6" max="6" width="2.140625" style="131" customWidth="1"/>
    <col min="7" max="7" width="12.85546875" style="131" customWidth="1"/>
    <col min="8" max="9" width="9.140625" style="131"/>
    <col min="10" max="10" width="13" style="131" customWidth="1"/>
    <col min="11" max="16384" width="9.140625" style="131"/>
  </cols>
  <sheetData>
    <row r="1" spans="1:10" s="129" customFormat="1" ht="24.75" customHeight="1">
      <c r="A1" s="710" t="s">
        <v>697</v>
      </c>
      <c r="B1" s="710"/>
      <c r="C1" s="710"/>
      <c r="D1" s="710"/>
      <c r="E1" s="710"/>
      <c r="F1" s="710"/>
      <c r="G1" s="710"/>
      <c r="H1" s="128"/>
      <c r="I1" s="128"/>
    </row>
    <row r="2" spans="1:10" s="129" customFormat="1" ht="22.5" customHeight="1">
      <c r="A2" s="730" t="s">
        <v>639</v>
      </c>
      <c r="B2" s="730"/>
      <c r="C2" s="730"/>
      <c r="D2" s="730"/>
      <c r="E2" s="730"/>
      <c r="F2" s="730"/>
      <c r="G2" s="730"/>
      <c r="H2" s="128"/>
      <c r="I2" s="128"/>
    </row>
    <row r="3" spans="1:10" s="129" customFormat="1">
      <c r="A3" s="706" t="s">
        <v>640</v>
      </c>
      <c r="B3" s="706"/>
      <c r="C3" s="706"/>
      <c r="D3" s="706"/>
      <c r="E3" s="706"/>
      <c r="F3" s="706"/>
      <c r="G3" s="706"/>
      <c r="H3" s="128"/>
      <c r="I3" s="128"/>
    </row>
    <row r="4" spans="1:10" s="155" customFormat="1">
      <c r="A4" s="707" t="s">
        <v>641</v>
      </c>
      <c r="B4" s="707"/>
      <c r="C4" s="707"/>
      <c r="D4" s="707" t="s">
        <v>440</v>
      </c>
      <c r="E4" s="707"/>
      <c r="F4" s="707"/>
      <c r="G4" s="707"/>
    </row>
    <row r="5" spans="1:10">
      <c r="A5" s="727">
        <f>G88</f>
        <v>403828.25</v>
      </c>
      <c r="B5" s="728"/>
      <c r="C5" s="729"/>
      <c r="D5" s="709">
        <f>A5/'[17]Custos Totais'!F17</f>
        <v>7.5006950705795286E-2</v>
      </c>
      <c r="E5" s="709"/>
      <c r="F5" s="709"/>
      <c r="G5" s="709"/>
    </row>
    <row r="6" spans="1:10">
      <c r="A6" s="732" t="s">
        <v>642</v>
      </c>
      <c r="B6" s="733"/>
      <c r="C6" s="733"/>
      <c r="D6" s="733"/>
      <c r="E6" s="733"/>
      <c r="F6" s="733"/>
      <c r="G6" s="734"/>
    </row>
    <row r="7" spans="1:10" s="193" customFormat="1" ht="12.95" customHeight="1">
      <c r="A7" s="279"/>
      <c r="B7" s="16"/>
      <c r="C7" s="16"/>
      <c r="D7" s="16"/>
      <c r="E7" s="16"/>
      <c r="F7" s="16"/>
      <c r="G7" s="167"/>
    </row>
    <row r="8" spans="1:10" s="193" customFormat="1" ht="12.95" customHeight="1">
      <c r="A8" s="280" t="s">
        <v>643</v>
      </c>
      <c r="B8" s="16"/>
      <c r="C8" s="23"/>
      <c r="D8" s="16"/>
      <c r="E8" s="16"/>
      <c r="F8" s="16"/>
      <c r="G8" s="167"/>
    </row>
    <row r="9" spans="1:10" s="193" customFormat="1" ht="12.95" customHeight="1">
      <c r="A9" s="281" t="s">
        <v>644</v>
      </c>
      <c r="B9" s="282"/>
      <c r="C9" s="283"/>
      <c r="D9" s="282"/>
      <c r="E9" s="282"/>
      <c r="F9" s="282"/>
      <c r="G9" s="284"/>
    </row>
    <row r="10" spans="1:10" s="193" customFormat="1" ht="12.95" customHeight="1">
      <c r="A10" s="285">
        <v>3.641</v>
      </c>
      <c r="B10" s="286" t="s">
        <v>443</v>
      </c>
      <c r="C10" s="287">
        <v>0.56000000000000005</v>
      </c>
      <c r="D10" s="286" t="s">
        <v>443</v>
      </c>
      <c r="E10" s="318">
        <f>TRUNC(DADOS!C12*DADOS!C7,2)</f>
        <v>49761.19</v>
      </c>
      <c r="F10" s="288" t="s">
        <v>444</v>
      </c>
      <c r="G10" s="289">
        <f>TRUNC(E10*C10*A10,2)</f>
        <v>101461.07</v>
      </c>
    </row>
    <row r="11" spans="1:10" s="193" customFormat="1" ht="35.25" customHeight="1">
      <c r="A11" s="347" t="s">
        <v>1047</v>
      </c>
      <c r="B11" s="16"/>
      <c r="C11" s="13" t="s">
        <v>645</v>
      </c>
      <c r="D11" s="16"/>
      <c r="E11" s="13" t="s">
        <v>646</v>
      </c>
      <c r="F11" s="16"/>
      <c r="G11" s="167"/>
      <c r="J11" s="291"/>
    </row>
    <row r="12" spans="1:10" s="193" customFormat="1" ht="12.95" customHeight="1">
      <c r="A12" s="348" t="s">
        <v>647</v>
      </c>
      <c r="B12" s="349"/>
      <c r="C12" s="13" t="s">
        <v>648</v>
      </c>
      <c r="D12" s="16"/>
      <c r="E12" s="13"/>
      <c r="F12" s="16"/>
      <c r="G12" s="167"/>
    </row>
    <row r="13" spans="1:10" s="193" customFormat="1" ht="12.75" customHeight="1">
      <c r="A13" s="292">
        <f>A10</f>
        <v>3.641</v>
      </c>
      <c r="B13" s="293" t="s">
        <v>443</v>
      </c>
      <c r="C13" s="294">
        <v>0.25</v>
      </c>
      <c r="D13" s="293" t="s">
        <v>443</v>
      </c>
      <c r="E13" s="196">
        <f>TRUNC(DADOS!C14*DADOS!C7,2)</f>
        <v>23625.93</v>
      </c>
      <c r="F13" s="295" t="s">
        <v>444</v>
      </c>
      <c r="G13" s="296">
        <f>TRUNC(E13*C13*A13,2)</f>
        <v>21505.5</v>
      </c>
    </row>
    <row r="14" spans="1:10" s="193" customFormat="1" ht="26.25" customHeight="1">
      <c r="A14" s="347" t="s">
        <v>1047</v>
      </c>
      <c r="B14" s="16"/>
      <c r="C14" s="13" t="s">
        <v>645</v>
      </c>
      <c r="D14" s="16"/>
      <c r="E14" s="13" t="s">
        <v>646</v>
      </c>
      <c r="F14" s="16"/>
      <c r="G14" s="167"/>
    </row>
    <row r="15" spans="1:10" s="193" customFormat="1" ht="12.95" customHeight="1">
      <c r="A15" s="290"/>
      <c r="B15" s="16"/>
      <c r="C15" s="13" t="s">
        <v>648</v>
      </c>
      <c r="D15" s="16"/>
      <c r="E15" s="13"/>
      <c r="F15" s="16"/>
      <c r="G15" s="167"/>
    </row>
    <row r="16" spans="1:10" s="193" customFormat="1" ht="12.95" customHeight="1">
      <c r="A16" s="165"/>
      <c r="B16" s="16"/>
      <c r="D16" s="16"/>
      <c r="E16" s="13"/>
      <c r="F16" s="16"/>
      <c r="G16" s="167"/>
    </row>
    <row r="17" spans="1:7" s="193" customFormat="1" ht="12.95" customHeight="1">
      <c r="A17" s="297" t="s">
        <v>649</v>
      </c>
      <c r="B17" s="298"/>
      <c r="C17" s="299"/>
      <c r="D17" s="298"/>
      <c r="E17" s="299"/>
      <c r="F17" s="300" t="s">
        <v>444</v>
      </c>
      <c r="G17" s="154">
        <f>G10+G13</f>
        <v>122966.57</v>
      </c>
    </row>
    <row r="18" spans="1:7" s="16" customFormat="1" ht="12.95" customHeight="1">
      <c r="A18" s="150"/>
      <c r="B18" s="301"/>
      <c r="C18" s="302"/>
      <c r="D18" s="301"/>
      <c r="E18" s="302"/>
      <c r="F18" s="303"/>
      <c r="G18" s="237"/>
    </row>
    <row r="19" spans="1:7" s="193" customFormat="1" ht="12.95" customHeight="1">
      <c r="A19" s="304" t="s">
        <v>650</v>
      </c>
      <c r="B19" s="16"/>
      <c r="C19" s="16"/>
      <c r="D19" s="16"/>
      <c r="E19" s="16"/>
      <c r="F19" s="16"/>
      <c r="G19" s="167"/>
    </row>
    <row r="20" spans="1:7" s="193" customFormat="1" ht="12.95" customHeight="1">
      <c r="A20" s="304"/>
      <c r="B20" s="16"/>
      <c r="C20" s="16"/>
      <c r="D20" s="16"/>
      <c r="E20" s="16"/>
      <c r="F20" s="16"/>
      <c r="G20" s="167"/>
    </row>
    <row r="21" spans="1:7" s="193" customFormat="1" ht="12.95" customHeight="1">
      <c r="A21" s="304" t="s">
        <v>651</v>
      </c>
      <c r="B21" s="16"/>
      <c r="C21" s="16"/>
      <c r="D21" s="16"/>
      <c r="E21" s="16"/>
      <c r="F21" s="16"/>
      <c r="G21" s="167"/>
    </row>
    <row r="22" spans="1:7" s="193" customFormat="1" ht="12.95" customHeight="1">
      <c r="A22" s="195" t="s">
        <v>652</v>
      </c>
      <c r="B22" s="305"/>
      <c r="C22" s="306"/>
      <c r="D22" s="307"/>
      <c r="E22" s="203"/>
      <c r="F22" s="295"/>
      <c r="G22" s="200"/>
    </row>
    <row r="23" spans="1:7" s="193" customFormat="1" ht="12.95" customHeight="1">
      <c r="A23" s="308"/>
      <c r="B23" s="13"/>
      <c r="C23" s="13"/>
      <c r="D23" s="13"/>
      <c r="E23" s="13"/>
      <c r="F23" s="16"/>
      <c r="G23" s="167"/>
    </row>
    <row r="24" spans="1:7" s="193" customFormat="1" ht="12.95" customHeight="1">
      <c r="A24" s="308"/>
      <c r="B24" s="13"/>
      <c r="C24" s="13"/>
      <c r="D24" s="13"/>
      <c r="E24" s="13"/>
      <c r="F24" s="16"/>
      <c r="G24" s="167"/>
    </row>
    <row r="25" spans="1:7" s="193" customFormat="1" ht="12.95" customHeight="1">
      <c r="A25" s="165"/>
      <c r="B25" s="16"/>
      <c r="C25" s="16"/>
      <c r="D25" s="16"/>
      <c r="E25" s="16"/>
      <c r="F25" s="16"/>
      <c r="G25" s="167"/>
    </row>
    <row r="26" spans="1:7" s="193" customFormat="1" ht="12.95" customHeight="1">
      <c r="A26" s="195">
        <f>G17</f>
        <v>122966.57</v>
      </c>
      <c r="B26" s="305" t="s">
        <v>443</v>
      </c>
      <c r="C26" s="309">
        <v>0.1</v>
      </c>
      <c r="D26" s="305"/>
      <c r="E26" s="203"/>
      <c r="F26" s="295" t="s">
        <v>444</v>
      </c>
      <c r="G26" s="200">
        <f>TRUNC(A26*C26,2)</f>
        <v>12296.65</v>
      </c>
    </row>
    <row r="27" spans="1:7" s="193" customFormat="1" ht="12.95" customHeight="1">
      <c r="A27" s="308" t="s">
        <v>653</v>
      </c>
      <c r="B27" s="13"/>
      <c r="C27" s="13" t="s">
        <v>654</v>
      </c>
      <c r="D27" s="13"/>
      <c r="E27" s="13"/>
      <c r="F27" s="16"/>
      <c r="G27" s="167"/>
    </row>
    <row r="28" spans="1:7" s="193" customFormat="1" ht="12.95" customHeight="1">
      <c r="A28" s="308"/>
      <c r="B28" s="13"/>
      <c r="C28" s="13"/>
      <c r="D28" s="13"/>
      <c r="E28" s="13"/>
      <c r="F28" s="16"/>
      <c r="G28" s="167"/>
    </row>
    <row r="29" spans="1:7" s="193" customFormat="1" ht="12.95" customHeight="1">
      <c r="A29" s="165"/>
      <c r="B29" s="16"/>
      <c r="C29" s="16"/>
      <c r="D29" s="16"/>
      <c r="E29" s="16"/>
      <c r="F29" s="16"/>
      <c r="G29" s="167"/>
    </row>
    <row r="30" spans="1:7" s="193" customFormat="1" ht="12.95" customHeight="1">
      <c r="A30" s="310"/>
      <c r="B30" s="137"/>
      <c r="C30" s="137"/>
      <c r="D30" s="137"/>
      <c r="E30" s="137"/>
      <c r="F30" s="137"/>
      <c r="G30" s="138"/>
    </row>
    <row r="31" spans="1:7" s="193" customFormat="1" ht="12.95" hidden="1" customHeight="1">
      <c r="A31" s="311" t="s">
        <v>655</v>
      </c>
      <c r="B31" s="137"/>
      <c r="C31" s="137"/>
      <c r="D31" s="137"/>
      <c r="E31" s="137"/>
      <c r="F31" s="137"/>
      <c r="G31" s="138"/>
    </row>
    <row r="32" spans="1:7" s="193" customFormat="1" ht="12.95" hidden="1" customHeight="1">
      <c r="A32" s="195">
        <v>12.5</v>
      </c>
      <c r="B32" s="305" t="s">
        <v>443</v>
      </c>
      <c r="C32" s="306">
        <v>5.0000000000000001E-4</v>
      </c>
      <c r="D32" s="305" t="s">
        <v>443</v>
      </c>
      <c r="E32" s="198" t="e">
        <f>#REF!</f>
        <v>#REF!</v>
      </c>
      <c r="F32" s="295" t="s">
        <v>444</v>
      </c>
      <c r="G32" s="200" t="e">
        <f>A32*C32*E32</f>
        <v>#REF!</v>
      </c>
    </row>
    <row r="33" spans="1:9" s="193" customFormat="1" ht="12.95" hidden="1" customHeight="1">
      <c r="A33" s="308" t="s">
        <v>541</v>
      </c>
      <c r="B33" s="13"/>
      <c r="C33" s="13" t="s">
        <v>645</v>
      </c>
      <c r="D33" s="13"/>
      <c r="E33" s="13" t="s">
        <v>646</v>
      </c>
      <c r="F33" s="16"/>
      <c r="G33" s="167"/>
    </row>
    <row r="34" spans="1:9" s="193" customFormat="1" ht="12.95" hidden="1" customHeight="1">
      <c r="A34" s="308" t="s">
        <v>656</v>
      </c>
      <c r="B34" s="13"/>
      <c r="C34" s="13" t="s">
        <v>648</v>
      </c>
      <c r="D34" s="13">
        <v>0</v>
      </c>
      <c r="E34" s="13"/>
      <c r="F34" s="16"/>
      <c r="G34" s="167"/>
    </row>
    <row r="35" spans="1:9" s="193" customFormat="1" ht="12.75" hidden="1" customHeight="1">
      <c r="A35" s="310"/>
      <c r="B35" s="137"/>
      <c r="C35" s="137"/>
      <c r="D35" s="137"/>
      <c r="E35" s="137"/>
      <c r="F35" s="137"/>
      <c r="G35" s="138"/>
    </row>
    <row r="36" spans="1:9" s="193" customFormat="1" ht="12.95" customHeight="1">
      <c r="A36" s="150" t="s">
        <v>657</v>
      </c>
      <c r="B36" s="236"/>
      <c r="C36" s="236"/>
      <c r="D36" s="236"/>
      <c r="E36" s="236"/>
      <c r="F36" s="312"/>
      <c r="G36" s="313">
        <f>G26</f>
        <v>12296.65</v>
      </c>
    </row>
    <row r="37" spans="1:9" s="193" customFormat="1" ht="12.95" customHeight="1">
      <c r="A37" s="226" t="s">
        <v>658</v>
      </c>
      <c r="B37" s="191"/>
      <c r="C37" s="191"/>
      <c r="D37" s="191"/>
      <c r="E37" s="191"/>
      <c r="F37" s="191"/>
      <c r="G37" s="192"/>
    </row>
    <row r="38" spans="1:9" s="193" customFormat="1" ht="12.95" customHeight="1">
      <c r="A38" s="314" t="s">
        <v>659</v>
      </c>
      <c r="B38" s="173"/>
      <c r="C38" s="173"/>
      <c r="D38" s="173"/>
      <c r="E38" s="173"/>
      <c r="F38" s="173"/>
      <c r="G38" s="175"/>
      <c r="I38" s="650">
        <v>44166</v>
      </c>
    </row>
    <row r="39" spans="1:9" s="193" customFormat="1" ht="12.95" customHeight="1">
      <c r="A39" s="315" t="s">
        <v>698</v>
      </c>
      <c r="B39" s="316"/>
      <c r="C39" s="317">
        <v>7086.96</v>
      </c>
      <c r="D39" s="318" t="s">
        <v>443</v>
      </c>
      <c r="E39" s="319">
        <v>1</v>
      </c>
      <c r="F39" s="320" t="s">
        <v>444</v>
      </c>
      <c r="G39" s="321">
        <f>TRUNC(C39*E39,2)</f>
        <v>7086.96</v>
      </c>
    </row>
    <row r="40" spans="1:9" s="193" customFormat="1" ht="12.95" customHeight="1">
      <c r="A40" s="322" t="s">
        <v>1048</v>
      </c>
      <c r="B40" s="169"/>
      <c r="C40" s="323" t="s">
        <v>660</v>
      </c>
      <c r="D40" s="137"/>
      <c r="E40" s="324" t="s">
        <v>699</v>
      </c>
      <c r="F40" s="137"/>
      <c r="G40" s="138"/>
    </row>
    <row r="41" spans="1:9" s="193" customFormat="1" ht="12.95" customHeight="1">
      <c r="A41" s="156"/>
      <c r="B41" s="137"/>
      <c r="C41" s="230"/>
      <c r="D41" s="137"/>
      <c r="E41" s="325"/>
      <c r="F41" s="137"/>
      <c r="G41" s="138"/>
    </row>
    <row r="42" spans="1:9" s="193" customFormat="1" ht="12.95" hidden="1" customHeight="1">
      <c r="A42" s="326" t="s">
        <v>662</v>
      </c>
      <c r="B42" s="208"/>
      <c r="C42" s="234"/>
      <c r="D42" s="196" t="s">
        <v>443</v>
      </c>
      <c r="E42" s="220">
        <v>6</v>
      </c>
      <c r="F42" s="199" t="s">
        <v>444</v>
      </c>
      <c r="G42" s="200">
        <f>C42*E42</f>
        <v>0</v>
      </c>
    </row>
    <row r="43" spans="1:9" s="193" customFormat="1" ht="12.95" hidden="1" customHeight="1">
      <c r="A43" s="327"/>
      <c r="B43" s="169"/>
      <c r="C43" s="169" t="s">
        <v>663</v>
      </c>
      <c r="D43" s="137"/>
      <c r="E43" s="324" t="s">
        <v>664</v>
      </c>
      <c r="F43" s="137"/>
      <c r="G43" s="138"/>
    </row>
    <row r="44" spans="1:9" s="193" customFormat="1" ht="12.95" hidden="1" customHeight="1">
      <c r="A44" s="156"/>
      <c r="B44" s="137"/>
      <c r="C44" s="137"/>
      <c r="D44" s="137"/>
      <c r="E44" s="325"/>
      <c r="F44" s="137"/>
      <c r="G44" s="138"/>
    </row>
    <row r="45" spans="1:9" s="193" customFormat="1" ht="12.95" hidden="1" customHeight="1">
      <c r="A45" s="326" t="s">
        <v>665</v>
      </c>
      <c r="B45" s="208"/>
      <c r="C45" s="234"/>
      <c r="D45" s="196" t="s">
        <v>443</v>
      </c>
      <c r="E45" s="220">
        <v>6</v>
      </c>
      <c r="F45" s="199" t="s">
        <v>444</v>
      </c>
      <c r="G45" s="200">
        <f>C45*E45</f>
        <v>0</v>
      </c>
      <c r="H45" s="193" t="s">
        <v>666</v>
      </c>
    </row>
    <row r="46" spans="1:9" s="193" customFormat="1" ht="12.95" hidden="1" customHeight="1">
      <c r="A46" s="327"/>
      <c r="B46" s="169"/>
      <c r="C46" s="169" t="s">
        <v>667</v>
      </c>
      <c r="D46" s="137"/>
      <c r="E46" s="324" t="s">
        <v>668</v>
      </c>
      <c r="F46" s="137"/>
      <c r="G46" s="138"/>
    </row>
    <row r="47" spans="1:9" s="193" customFormat="1" ht="12.95" hidden="1" customHeight="1">
      <c r="A47" s="156"/>
      <c r="B47" s="137"/>
      <c r="C47" s="137"/>
      <c r="D47" s="137"/>
      <c r="E47" s="325"/>
      <c r="F47" s="137"/>
      <c r="G47" s="138"/>
    </row>
    <row r="48" spans="1:9" s="193" customFormat="1" ht="12.95" customHeight="1">
      <c r="A48" s="326" t="s">
        <v>669</v>
      </c>
      <c r="B48" s="208"/>
      <c r="C48" s="234">
        <f>cotacao!E68</f>
        <v>444.66</v>
      </c>
      <c r="D48" s="196" t="s">
        <v>443</v>
      </c>
      <c r="E48" s="220">
        <v>6</v>
      </c>
      <c r="F48" s="199" t="s">
        <v>444</v>
      </c>
      <c r="G48" s="200">
        <f>TRUNC(C48*E48,2)</f>
        <v>2667.96</v>
      </c>
    </row>
    <row r="49" spans="1:9" s="193" customFormat="1" ht="12.95" customHeight="1">
      <c r="A49" s="327"/>
      <c r="B49" s="169"/>
      <c r="C49" s="169" t="s">
        <v>670</v>
      </c>
      <c r="D49" s="137"/>
      <c r="E49" s="324" t="s">
        <v>671</v>
      </c>
      <c r="F49" s="137"/>
      <c r="G49" s="138"/>
    </row>
    <row r="50" spans="1:9" s="193" customFormat="1" ht="12.95" customHeight="1">
      <c r="A50" s="156"/>
      <c r="B50" s="137"/>
      <c r="C50" s="137"/>
      <c r="D50" s="137"/>
      <c r="E50" s="325"/>
      <c r="F50" s="137"/>
      <c r="G50" s="138"/>
    </row>
    <row r="51" spans="1:9" s="193" customFormat="1" ht="12.95" customHeight="1">
      <c r="A51" s="326" t="s">
        <v>672</v>
      </c>
      <c r="B51" s="208"/>
      <c r="C51" s="202">
        <f>G39+G48</f>
        <v>9754.92</v>
      </c>
      <c r="D51" s="209" t="s">
        <v>576</v>
      </c>
      <c r="E51" s="220">
        <v>40000</v>
      </c>
      <c r="F51" s="199" t="s">
        <v>444</v>
      </c>
      <c r="G51" s="328">
        <f>TRUNC(C51/E51,4)</f>
        <v>0.24379999999999999</v>
      </c>
    </row>
    <row r="52" spans="1:9" s="193" customFormat="1" ht="12.95" customHeight="1">
      <c r="A52" s="327"/>
      <c r="B52" s="169"/>
      <c r="C52" s="169" t="s">
        <v>673</v>
      </c>
      <c r="D52" s="137"/>
      <c r="E52" s="325" t="s">
        <v>646</v>
      </c>
      <c r="F52" s="137"/>
      <c r="G52" s="158" t="s">
        <v>674</v>
      </c>
    </row>
    <row r="53" spans="1:9" s="193" customFormat="1" ht="12.95" customHeight="1">
      <c r="A53" s="327"/>
      <c r="B53" s="169"/>
      <c r="C53" s="169" t="s">
        <v>675</v>
      </c>
      <c r="D53" s="137"/>
      <c r="E53" s="325" t="s">
        <v>676</v>
      </c>
      <c r="F53" s="137"/>
      <c r="G53" s="158" t="s">
        <v>677</v>
      </c>
    </row>
    <row r="54" spans="1:9" s="193" customFormat="1" ht="12.95" customHeight="1">
      <c r="A54" s="156"/>
      <c r="B54" s="137"/>
      <c r="C54" s="142"/>
      <c r="D54" s="137"/>
      <c r="E54" s="325"/>
      <c r="F54" s="137"/>
      <c r="G54" s="138"/>
    </row>
    <row r="55" spans="1:9" s="129" customFormat="1" ht="19.5" customHeight="1">
      <c r="A55" s="329"/>
      <c r="B55" s="330"/>
      <c r="C55" s="330"/>
      <c r="D55" s="330"/>
      <c r="E55" s="331"/>
      <c r="F55" s="330"/>
      <c r="G55" s="332"/>
      <c r="H55" s="128"/>
      <c r="I55" s="128"/>
    </row>
    <row r="56" spans="1:9" s="193" customFormat="1" ht="12.95" customHeight="1">
      <c r="A56" s="239" t="s">
        <v>678</v>
      </c>
      <c r="B56" s="208"/>
      <c r="C56" s="333">
        <f>G51</f>
        <v>0.24379999999999999</v>
      </c>
      <c r="D56" s="209" t="s">
        <v>443</v>
      </c>
      <c r="E56" s="203">
        <f>TRUNC((E10+E13)*DADOS!C3,2)</f>
        <v>880645.44</v>
      </c>
      <c r="F56" s="199" t="s">
        <v>444</v>
      </c>
      <c r="G56" s="200">
        <f>TRUNC(C56*E56,2)</f>
        <v>214701.35</v>
      </c>
    </row>
    <row r="57" spans="1:9" s="193" customFormat="1" ht="12.95" customHeight="1">
      <c r="A57" s="144"/>
      <c r="B57" s="16"/>
      <c r="C57" s="169" t="s">
        <v>674</v>
      </c>
      <c r="D57" s="137"/>
      <c r="E57" s="142" t="s">
        <v>679</v>
      </c>
      <c r="F57" s="137"/>
      <c r="G57" s="151"/>
    </row>
    <row r="58" spans="1:9" s="193" customFormat="1" ht="12.95" customHeight="1">
      <c r="A58" s="171"/>
      <c r="B58" s="282"/>
      <c r="C58" s="172" t="s">
        <v>677</v>
      </c>
      <c r="D58" s="173"/>
      <c r="E58" s="173"/>
      <c r="F58" s="173"/>
      <c r="G58" s="175"/>
    </row>
    <row r="59" spans="1:9" s="193" customFormat="1" ht="12.95" hidden="1" customHeight="1">
      <c r="A59" s="226" t="s">
        <v>680</v>
      </c>
      <c r="B59" s="191"/>
      <c r="C59" s="191"/>
      <c r="D59" s="191"/>
      <c r="E59" s="191"/>
      <c r="F59" s="191"/>
      <c r="G59" s="192"/>
    </row>
    <row r="60" spans="1:9" s="193" customFormat="1" ht="12.95" hidden="1" customHeight="1">
      <c r="A60" s="326" t="s">
        <v>681</v>
      </c>
      <c r="B60" s="208"/>
      <c r="C60" s="234">
        <v>289.89999999999998</v>
      </c>
      <c r="D60" s="196" t="s">
        <v>443</v>
      </c>
      <c r="E60" s="220">
        <v>0</v>
      </c>
      <c r="F60" s="199" t="s">
        <v>444</v>
      </c>
      <c r="G60" s="200">
        <f>C60*E60</f>
        <v>0</v>
      </c>
    </row>
    <row r="61" spans="1:9" s="193" customFormat="1" ht="12.95" hidden="1" customHeight="1">
      <c r="A61" s="322"/>
      <c r="B61" s="169"/>
      <c r="C61" s="169" t="s">
        <v>660</v>
      </c>
      <c r="D61" s="137"/>
      <c r="E61" s="324" t="s">
        <v>661</v>
      </c>
      <c r="F61" s="137"/>
      <c r="G61" s="138"/>
    </row>
    <row r="62" spans="1:9" s="193" customFormat="1" ht="12.95" hidden="1" customHeight="1">
      <c r="A62" s="156"/>
      <c r="B62" s="137"/>
      <c r="C62" s="137"/>
      <c r="D62" s="137"/>
      <c r="E62" s="325"/>
      <c r="F62" s="137"/>
      <c r="G62" s="138"/>
    </row>
    <row r="63" spans="1:9" s="193" customFormat="1" ht="12.95" hidden="1" customHeight="1">
      <c r="A63" s="326" t="s">
        <v>662</v>
      </c>
      <c r="B63" s="208"/>
      <c r="C63" s="228">
        <v>0</v>
      </c>
      <c r="D63" s="196" t="s">
        <v>443</v>
      </c>
      <c r="E63" s="220">
        <f>E60</f>
        <v>0</v>
      </c>
      <c r="F63" s="199" t="s">
        <v>444</v>
      </c>
      <c r="G63" s="200">
        <f>C63*E63</f>
        <v>0</v>
      </c>
    </row>
    <row r="64" spans="1:9" s="193" customFormat="1" ht="12.95" hidden="1" customHeight="1">
      <c r="A64" s="327"/>
      <c r="B64" s="169"/>
      <c r="C64" s="169" t="s">
        <v>663</v>
      </c>
      <c r="D64" s="137"/>
      <c r="E64" s="324" t="s">
        <v>664</v>
      </c>
      <c r="F64" s="137"/>
      <c r="G64" s="138"/>
    </row>
    <row r="65" spans="1:7" s="193" customFormat="1" ht="12.95" hidden="1" customHeight="1">
      <c r="A65" s="156"/>
      <c r="B65" s="137"/>
      <c r="C65" s="137"/>
      <c r="D65" s="137"/>
      <c r="E65" s="325"/>
      <c r="F65" s="137"/>
      <c r="G65" s="138"/>
    </row>
    <row r="66" spans="1:7" s="193" customFormat="1" ht="12.95" hidden="1" customHeight="1">
      <c r="A66" s="326" t="s">
        <v>672</v>
      </c>
      <c r="B66" s="208"/>
      <c r="C66" s="196">
        <f>G63+G60</f>
        <v>0</v>
      </c>
      <c r="D66" s="209" t="s">
        <v>576</v>
      </c>
      <c r="E66" s="220">
        <v>30000</v>
      </c>
      <c r="F66" s="199" t="s">
        <v>444</v>
      </c>
      <c r="G66" s="328">
        <f>IF(E66=0,0,C66/E66)</f>
        <v>0</v>
      </c>
    </row>
    <row r="67" spans="1:7" s="193" customFormat="1" ht="12.95" hidden="1" customHeight="1">
      <c r="A67" s="327"/>
      <c r="B67" s="169"/>
      <c r="C67" s="169" t="s">
        <v>673</v>
      </c>
      <c r="D67" s="137"/>
      <c r="E67" s="325" t="s">
        <v>646</v>
      </c>
      <c r="F67" s="137"/>
      <c r="G67" s="158" t="s">
        <v>674</v>
      </c>
    </row>
    <row r="68" spans="1:7" s="193" customFormat="1" ht="12.95" hidden="1" customHeight="1">
      <c r="A68" s="327"/>
      <c r="B68" s="169"/>
      <c r="C68" s="169" t="s">
        <v>682</v>
      </c>
      <c r="D68" s="137"/>
      <c r="E68" s="325" t="s">
        <v>676</v>
      </c>
      <c r="F68" s="137"/>
      <c r="G68" s="158" t="s">
        <v>677</v>
      </c>
    </row>
    <row r="69" spans="1:7" s="193" customFormat="1" ht="12.95" hidden="1" customHeight="1">
      <c r="A69" s="156"/>
      <c r="B69" s="137"/>
      <c r="C69" s="142"/>
      <c r="D69" s="137"/>
      <c r="E69" s="325"/>
      <c r="F69" s="137"/>
      <c r="G69" s="138"/>
    </row>
    <row r="70" spans="1:7" s="193" customFormat="1" ht="12.95" hidden="1" customHeight="1">
      <c r="A70" s="239" t="s">
        <v>683</v>
      </c>
      <c r="B70" s="208"/>
      <c r="C70" s="333">
        <f>G66</f>
        <v>0</v>
      </c>
      <c r="D70" s="209" t="s">
        <v>443</v>
      </c>
      <c r="E70" s="203">
        <v>0</v>
      </c>
      <c r="F70" s="199" t="s">
        <v>444</v>
      </c>
      <c r="G70" s="200">
        <f>C70*E70</f>
        <v>0</v>
      </c>
    </row>
    <row r="71" spans="1:7" s="193" customFormat="1" ht="12.95" hidden="1" customHeight="1">
      <c r="A71" s="144"/>
      <c r="B71" s="16"/>
      <c r="C71" s="169" t="s">
        <v>674</v>
      </c>
      <c r="D71" s="137"/>
      <c r="E71" s="142" t="s">
        <v>684</v>
      </c>
      <c r="F71" s="137"/>
      <c r="G71" s="151"/>
    </row>
    <row r="72" spans="1:7" s="193" customFormat="1" ht="12.95" hidden="1" customHeight="1">
      <c r="A72" s="144"/>
      <c r="B72" s="169"/>
      <c r="C72" s="142" t="s">
        <v>677</v>
      </c>
      <c r="D72" s="137"/>
      <c r="E72" s="142"/>
      <c r="F72" s="137"/>
      <c r="G72" s="151"/>
    </row>
    <row r="73" spans="1:7" s="193" customFormat="1" ht="12.95" customHeight="1">
      <c r="A73" s="239"/>
      <c r="B73" s="208"/>
      <c r="C73" s="334"/>
      <c r="D73" s="208"/>
      <c r="E73" s="335"/>
      <c r="F73" s="208"/>
      <c r="G73" s="224">
        <f>G56</f>
        <v>214701.35</v>
      </c>
    </row>
    <row r="74" spans="1:7" s="193" customFormat="1" ht="12.95" customHeight="1">
      <c r="A74" s="735" t="s">
        <v>685</v>
      </c>
      <c r="B74" s="736"/>
      <c r="C74" s="736"/>
      <c r="D74" s="736"/>
      <c r="E74" s="736"/>
      <c r="F74" s="736"/>
      <c r="G74" s="737"/>
    </row>
    <row r="75" spans="1:7" s="193" customFormat="1" ht="12.95" customHeight="1">
      <c r="A75" s="279"/>
      <c r="B75" s="16"/>
      <c r="C75" s="16"/>
      <c r="D75" s="16"/>
      <c r="E75" s="16"/>
      <c r="F75" s="16"/>
      <c r="G75" s="167"/>
    </row>
    <row r="76" spans="1:7" s="193" customFormat="1" ht="12.95" customHeight="1">
      <c r="A76" s="204" t="s">
        <v>659</v>
      </c>
      <c r="B76" s="16"/>
      <c r="C76" s="16"/>
      <c r="D76" s="16"/>
      <c r="E76" s="16"/>
      <c r="F76" s="16"/>
      <c r="G76" s="167"/>
    </row>
    <row r="77" spans="1:7" s="193" customFormat="1" ht="12.95" customHeight="1">
      <c r="A77" s="326" t="s">
        <v>686</v>
      </c>
      <c r="B77" s="208"/>
      <c r="C77" s="196">
        <v>0.9</v>
      </c>
      <c r="D77" s="209" t="s">
        <v>443</v>
      </c>
      <c r="E77" s="196">
        <f>DADOS!D63+DADOS!D71</f>
        <v>299255</v>
      </c>
      <c r="F77" s="199" t="s">
        <v>444</v>
      </c>
      <c r="G77" s="200">
        <f>TRUNC(C77*E77,2)</f>
        <v>269329.5</v>
      </c>
    </row>
    <row r="78" spans="1:7" s="193" customFormat="1" ht="12.95" customHeight="1">
      <c r="A78" s="156"/>
      <c r="B78" s="16"/>
      <c r="C78" s="169" t="s">
        <v>687</v>
      </c>
      <c r="D78" s="137"/>
      <c r="E78" s="142" t="s">
        <v>688</v>
      </c>
      <c r="F78" s="137"/>
      <c r="G78" s="336" t="s">
        <v>689</v>
      </c>
    </row>
    <row r="79" spans="1:7" s="193" customFormat="1" ht="12.95" customHeight="1">
      <c r="A79" s="156"/>
      <c r="B79" s="16"/>
      <c r="C79" s="169" t="s">
        <v>690</v>
      </c>
      <c r="D79" s="137"/>
      <c r="E79" s="141" t="s">
        <v>691</v>
      </c>
      <c r="F79" s="137"/>
      <c r="G79" s="158" t="s">
        <v>692</v>
      </c>
    </row>
    <row r="80" spans="1:7" s="193" customFormat="1" ht="12.95" customHeight="1">
      <c r="A80" s="156"/>
      <c r="B80" s="137"/>
      <c r="C80" s="142"/>
      <c r="D80" s="137"/>
      <c r="E80" s="137"/>
      <c r="F80" s="137"/>
      <c r="G80" s="138"/>
    </row>
    <row r="81" spans="1:8" s="193" customFormat="1" ht="12.95" customHeight="1">
      <c r="A81" s="337"/>
      <c r="B81" s="137"/>
      <c r="C81" s="338">
        <v>60</v>
      </c>
      <c r="D81" s="209" t="s">
        <v>443</v>
      </c>
      <c r="E81" s="339">
        <f>DADOS!D64</f>
        <v>1</v>
      </c>
      <c r="F81" s="199" t="s">
        <v>444</v>
      </c>
      <c r="G81" s="200">
        <f>TRUNC(G77/C81*E81,2)</f>
        <v>4488.82</v>
      </c>
    </row>
    <row r="82" spans="1:8" s="193" customFormat="1" ht="12.95" customHeight="1">
      <c r="A82" s="156"/>
      <c r="B82" s="137"/>
      <c r="C82" s="142" t="s">
        <v>693</v>
      </c>
      <c r="D82" s="137"/>
      <c r="E82" s="142" t="s">
        <v>694</v>
      </c>
      <c r="F82" s="137"/>
      <c r="G82" s="151"/>
    </row>
    <row r="83" spans="1:8" s="193" customFormat="1" ht="12.95" customHeight="1">
      <c r="A83" s="136"/>
      <c r="B83" s="137"/>
      <c r="C83" s="340"/>
      <c r="D83" s="141"/>
      <c r="E83" s="341"/>
      <c r="F83" s="141"/>
      <c r="G83" s="158"/>
    </row>
    <row r="84" spans="1:8" s="16" customFormat="1" ht="12.95" customHeight="1">
      <c r="A84" s="165"/>
      <c r="G84" s="167"/>
    </row>
    <row r="85" spans="1:8" s="23" customFormat="1" ht="12.75" customHeight="1">
      <c r="A85" s="239" t="s">
        <v>695</v>
      </c>
      <c r="B85" s="342"/>
      <c r="C85" s="228">
        <f>DADOS!C7</f>
        <v>312</v>
      </c>
      <c r="D85" s="196"/>
      <c r="E85" s="228">
        <f>TRUNC(G81/DADOS!C8,2)</f>
        <v>172.64</v>
      </c>
      <c r="F85" s="343"/>
      <c r="G85" s="210">
        <f>TRUNC(E85*C85,2)</f>
        <v>53863.68</v>
      </c>
    </row>
    <row r="86" spans="1:8" s="16" customFormat="1" ht="12.95" customHeight="1">
      <c r="A86" s="165"/>
      <c r="C86" s="13" t="str">
        <f>'[17]Dados Gerais'!C12</f>
        <v>Dias Coleta Anual</v>
      </c>
      <c r="E86" s="13" t="s">
        <v>696</v>
      </c>
      <c r="G86" s="167"/>
    </row>
    <row r="87" spans="1:8" s="16" customFormat="1" ht="21" customHeight="1">
      <c r="A87" s="159"/>
      <c r="B87" s="137"/>
      <c r="C87" s="159"/>
      <c r="D87" s="137"/>
      <c r="E87" s="344"/>
      <c r="F87" s="137"/>
      <c r="G87" s="148"/>
    </row>
    <row r="88" spans="1:8" s="193" customFormat="1" ht="25.5" customHeight="1">
      <c r="A88" s="731" t="s">
        <v>704</v>
      </c>
      <c r="B88" s="731"/>
      <c r="C88" s="731"/>
      <c r="D88" s="350"/>
      <c r="E88" s="350"/>
      <c r="F88" s="350"/>
      <c r="G88" s="351">
        <f>G85+G17+G36+G73</f>
        <v>403828.25</v>
      </c>
      <c r="H88" s="352"/>
    </row>
    <row r="89" spans="1:8">
      <c r="A89" s="345"/>
      <c r="B89" s="345"/>
      <c r="C89" s="345"/>
      <c r="D89" s="345"/>
      <c r="E89" s="345"/>
      <c r="F89" s="345"/>
      <c r="G89" s="345"/>
      <c r="H89" s="346"/>
    </row>
  </sheetData>
  <mergeCells count="10">
    <mergeCell ref="A88:C88"/>
    <mergeCell ref="A6:G6"/>
    <mergeCell ref="A74:G74"/>
    <mergeCell ref="A1:G1"/>
    <mergeCell ref="A2:G2"/>
    <mergeCell ref="A3:G3"/>
    <mergeCell ref="A4:C4"/>
    <mergeCell ref="D4:G4"/>
    <mergeCell ref="A5:C5"/>
    <mergeCell ref="D5:G5"/>
  </mergeCells>
  <printOptions horizontalCentered="1"/>
  <pageMargins left="0.70866141732283472" right="0.70866141732283472" top="1.453125" bottom="0.74803149606299213" header="0.31496062992125984" footer="0.31496062992125984"/>
  <pageSetup paperSize="9" scale="75" fitToHeight="0" orientation="portrait" r:id="rId1"/>
  <headerFooter alignWithMargins="0">
    <oddHeader>&amp;L&amp;G
&amp;C&amp;"Arial,Normal"&amp;12Estado do Rio de Janeiro
&amp;"Arial,Negrito"PREFEITURA MUNICIPAL DE CARMO&amp;"Arial,Normal"
Secretaria Municipal de Meio Ambiente e Defesa Civil</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G155"/>
  <sheetViews>
    <sheetView showGridLines="0" view="pageBreakPreview" zoomScaleNormal="100" zoomScaleSheetLayoutView="100" workbookViewId="0">
      <selection activeCell="E42" sqref="E42"/>
    </sheetView>
  </sheetViews>
  <sheetFormatPr defaultRowHeight="12.75"/>
  <cols>
    <col min="1" max="1" width="37.28515625" style="131" customWidth="1"/>
    <col min="2" max="2" width="6.42578125" style="131" customWidth="1"/>
    <col min="3" max="3" width="12.28515625" style="131" customWidth="1"/>
    <col min="4" max="4" width="1.7109375" style="131" customWidth="1"/>
    <col min="5" max="5" width="15.85546875" style="131" customWidth="1"/>
    <col min="6" max="6" width="4.140625" style="131" customWidth="1"/>
    <col min="7" max="7" width="12" style="131" customWidth="1"/>
    <col min="8" max="16384" width="9.140625" style="131"/>
  </cols>
  <sheetData>
    <row r="1" spans="1:7" s="129" customFormat="1" ht="21.75" customHeight="1">
      <c r="A1" s="710" t="s">
        <v>754</v>
      </c>
      <c r="B1" s="710"/>
      <c r="C1" s="710"/>
      <c r="D1" s="710"/>
      <c r="E1" s="710"/>
      <c r="F1" s="710"/>
      <c r="G1" s="710"/>
    </row>
    <row r="2" spans="1:7" s="129" customFormat="1" ht="27" customHeight="1">
      <c r="A2" s="730" t="s">
        <v>705</v>
      </c>
      <c r="B2" s="730"/>
      <c r="C2" s="730"/>
      <c r="D2" s="730"/>
      <c r="E2" s="730"/>
      <c r="F2" s="730"/>
      <c r="G2" s="730"/>
    </row>
    <row r="3" spans="1:7" s="129" customFormat="1">
      <c r="A3" s="706" t="s">
        <v>706</v>
      </c>
      <c r="B3" s="706"/>
      <c r="C3" s="706"/>
      <c r="D3" s="706"/>
      <c r="E3" s="706"/>
      <c r="F3" s="706"/>
      <c r="G3" s="706"/>
    </row>
    <row r="4" spans="1:7">
      <c r="A4" s="707" t="s">
        <v>707</v>
      </c>
      <c r="B4" s="707"/>
      <c r="C4" s="707"/>
      <c r="D4" s="707" t="s">
        <v>440</v>
      </c>
      <c r="E4" s="707"/>
      <c r="F4" s="707"/>
      <c r="G4" s="707"/>
    </row>
    <row r="5" spans="1:7" s="193" customFormat="1" ht="12.95" customHeight="1">
      <c r="A5" s="727">
        <f>G139</f>
        <v>27316.409</v>
      </c>
      <c r="B5" s="728"/>
      <c r="C5" s="729"/>
      <c r="D5" s="709">
        <f>A5/'[18]Custos Totais '!F19</f>
        <v>0.66587808585500174</v>
      </c>
      <c r="E5" s="709"/>
      <c r="F5" s="709"/>
      <c r="G5" s="709"/>
    </row>
    <row r="6" spans="1:7" s="193" customFormat="1" ht="12.95" customHeight="1">
      <c r="A6" s="358"/>
      <c r="B6" s="359"/>
      <c r="C6" s="359"/>
      <c r="D6" s="359"/>
      <c r="E6" s="359"/>
      <c r="F6" s="359"/>
      <c r="G6" s="360"/>
    </row>
    <row r="7" spans="1:7" s="193" customFormat="1" ht="12.95" customHeight="1">
      <c r="A7" s="165"/>
      <c r="B7" s="16"/>
      <c r="C7" s="16"/>
      <c r="D7" s="16"/>
      <c r="E7" s="16"/>
      <c r="F7" s="16"/>
      <c r="G7" s="167"/>
    </row>
    <row r="8" spans="1:7" s="193" customFormat="1" ht="12.95" customHeight="1">
      <c r="A8" s="304" t="s">
        <v>708</v>
      </c>
      <c r="B8" s="16"/>
      <c r="C8" s="16"/>
      <c r="D8" s="16"/>
      <c r="E8" s="16"/>
      <c r="F8" s="16"/>
      <c r="G8" s="167"/>
    </row>
    <row r="9" spans="1:7" s="193" customFormat="1" ht="7.5" customHeight="1">
      <c r="A9" s="279"/>
      <c r="B9" s="16"/>
      <c r="C9" s="16"/>
      <c r="D9" s="16"/>
      <c r="E9" s="16"/>
      <c r="F9" s="16"/>
      <c r="G9" s="167"/>
    </row>
    <row r="10" spans="1:7" s="193" customFormat="1" ht="12.95" customHeight="1">
      <c r="A10" s="361" t="s">
        <v>921</v>
      </c>
      <c r="B10" s="16"/>
      <c r="C10" s="16"/>
      <c r="D10" s="16"/>
      <c r="E10" s="16"/>
      <c r="F10" s="16"/>
      <c r="G10" s="167"/>
    </row>
    <row r="11" spans="1:7" s="193" customFormat="1" ht="12.95" customHeight="1">
      <c r="A11" s="362">
        <f>DADOS!D63</f>
        <v>201905</v>
      </c>
      <c r="B11" s="209" t="s">
        <v>709</v>
      </c>
      <c r="C11" s="196">
        <f>'3.0-Custos Dependentes (Km) '!C51</f>
        <v>9754.92</v>
      </c>
      <c r="D11" s="209" t="s">
        <v>709</v>
      </c>
      <c r="E11" s="196">
        <f>TRUNC(DADOS!D66*DADOS!D63,2)</f>
        <v>40381</v>
      </c>
      <c r="F11" s="199" t="s">
        <v>444</v>
      </c>
      <c r="G11" s="200">
        <f>A11-C11-E11</f>
        <v>151769.07999999999</v>
      </c>
    </row>
    <row r="12" spans="1:7" s="193" customFormat="1" ht="12.95" customHeight="1">
      <c r="A12" s="144" t="s">
        <v>710</v>
      </c>
      <c r="B12" s="137"/>
      <c r="C12" s="142" t="s">
        <v>711</v>
      </c>
      <c r="D12" s="137"/>
      <c r="E12" s="142" t="s">
        <v>712</v>
      </c>
      <c r="F12" s="137"/>
      <c r="G12" s="158" t="s">
        <v>713</v>
      </c>
    </row>
    <row r="13" spans="1:7" s="193" customFormat="1" ht="12.95" customHeight="1">
      <c r="A13" s="144" t="s">
        <v>714</v>
      </c>
      <c r="B13" s="137"/>
      <c r="C13" s="142" t="s">
        <v>715</v>
      </c>
      <c r="D13" s="137"/>
      <c r="E13" s="142" t="s">
        <v>716</v>
      </c>
      <c r="F13" s="137"/>
      <c r="G13" s="158" t="s">
        <v>717</v>
      </c>
    </row>
    <row r="14" spans="1:7" s="193" customFormat="1" ht="12.95" customHeight="1">
      <c r="A14" s="156"/>
      <c r="B14" s="137"/>
      <c r="C14" s="137"/>
      <c r="D14" s="137"/>
      <c r="E14" s="137"/>
      <c r="F14" s="137"/>
      <c r="G14" s="138"/>
    </row>
    <row r="15" spans="1:7" s="193" customFormat="1" ht="12.95" customHeight="1">
      <c r="A15" s="382" t="s">
        <v>922</v>
      </c>
      <c r="B15" s="363">
        <f>DADOS!D64</f>
        <v>1</v>
      </c>
      <c r="C15" s="338">
        <f>G11</f>
        <v>151769.07999999999</v>
      </c>
      <c r="D15" s="209" t="s">
        <v>576</v>
      </c>
      <c r="E15" s="364">
        <f>DADOS!D65</f>
        <v>30</v>
      </c>
      <c r="F15" s="199" t="s">
        <v>444</v>
      </c>
      <c r="G15" s="200">
        <f>IF( E15=0,0,C15/E15)*B15</f>
        <v>5058.9693333333325</v>
      </c>
    </row>
    <row r="16" spans="1:7" s="193" customFormat="1" ht="12.95" customHeight="1">
      <c r="A16" s="156"/>
      <c r="B16" s="137"/>
      <c r="C16" s="142" t="s">
        <v>713</v>
      </c>
      <c r="D16" s="142"/>
      <c r="E16" s="142" t="s">
        <v>677</v>
      </c>
      <c r="F16" s="137"/>
      <c r="G16" s="138"/>
    </row>
    <row r="17" spans="1:7" s="193" customFormat="1" ht="12.95" customHeight="1">
      <c r="A17" s="156"/>
      <c r="B17" s="137"/>
      <c r="C17" s="142" t="s">
        <v>717</v>
      </c>
      <c r="D17" s="142"/>
      <c r="E17" s="142" t="s">
        <v>718</v>
      </c>
      <c r="F17" s="137"/>
      <c r="G17" s="138"/>
    </row>
    <row r="18" spans="1:7" s="193" customFormat="1" ht="9.75" customHeight="1">
      <c r="A18" s="156"/>
      <c r="B18" s="137"/>
      <c r="C18" s="137"/>
      <c r="D18" s="137"/>
      <c r="E18" s="137"/>
      <c r="F18" s="137"/>
      <c r="G18" s="138"/>
    </row>
    <row r="19" spans="1:7" s="193" customFormat="1" ht="12.95" customHeight="1">
      <c r="A19" s="361" t="s">
        <v>923</v>
      </c>
      <c r="B19" s="16"/>
      <c r="C19" s="16"/>
      <c r="D19" s="16"/>
      <c r="E19" s="16"/>
      <c r="F19" s="16"/>
      <c r="G19" s="167"/>
    </row>
    <row r="20" spans="1:7" s="193" customFormat="1" ht="12.95" customHeight="1">
      <c r="A20" s="362">
        <f>DADOS!D71</f>
        <v>97350</v>
      </c>
      <c r="B20" s="209"/>
      <c r="C20" s="196" t="s">
        <v>709</v>
      </c>
      <c r="D20" s="209"/>
      <c r="E20" s="196">
        <f>TRUNC(DADOS!D74*DADOS!D71,2)</f>
        <v>4867.5</v>
      </c>
      <c r="F20" s="199" t="s">
        <v>444</v>
      </c>
      <c r="G20" s="200">
        <f>A20-E20</f>
        <v>92482.5</v>
      </c>
    </row>
    <row r="21" spans="1:7" s="193" customFormat="1" ht="12.95" customHeight="1">
      <c r="A21" s="144" t="s">
        <v>712</v>
      </c>
      <c r="B21" s="137"/>
      <c r="C21" s="142"/>
      <c r="D21" s="137"/>
      <c r="E21" s="142" t="s">
        <v>712</v>
      </c>
      <c r="F21" s="137"/>
      <c r="G21" s="158" t="s">
        <v>713</v>
      </c>
    </row>
    <row r="22" spans="1:7" s="193" customFormat="1" ht="12.95" customHeight="1">
      <c r="A22" s="144" t="s">
        <v>719</v>
      </c>
      <c r="B22" s="137"/>
      <c r="C22" s="142"/>
      <c r="D22" s="137"/>
      <c r="E22" s="142" t="s">
        <v>716</v>
      </c>
      <c r="F22" s="137"/>
      <c r="G22" s="158" t="s">
        <v>717</v>
      </c>
    </row>
    <row r="23" spans="1:7" s="193" customFormat="1" ht="12.95" customHeight="1">
      <c r="A23" s="156"/>
      <c r="B23" s="137"/>
      <c r="C23" s="137"/>
      <c r="D23" s="137"/>
      <c r="E23" s="137"/>
      <c r="F23" s="137"/>
      <c r="G23" s="138"/>
    </row>
    <row r="24" spans="1:7" s="193" customFormat="1" ht="12.95" customHeight="1">
      <c r="A24" s="382" t="s">
        <v>922</v>
      </c>
      <c r="B24" s="363">
        <f>B15</f>
        <v>1</v>
      </c>
      <c r="C24" s="338">
        <f>G20</f>
        <v>92482.5</v>
      </c>
      <c r="D24" s="209" t="s">
        <v>576</v>
      </c>
      <c r="E24" s="364">
        <f>DADOS!D73</f>
        <v>30</v>
      </c>
      <c r="F24" s="199" t="s">
        <v>444</v>
      </c>
      <c r="G24" s="200">
        <f>IF(E24=0,0,C24/E24)*B24</f>
        <v>3082.75</v>
      </c>
    </row>
    <row r="25" spans="1:7" s="193" customFormat="1" ht="12.95" customHeight="1">
      <c r="A25" s="156"/>
      <c r="B25" s="137"/>
      <c r="C25" s="142" t="s">
        <v>713</v>
      </c>
      <c r="D25" s="142"/>
      <c r="E25" s="142" t="s">
        <v>677</v>
      </c>
      <c r="F25" s="137"/>
      <c r="G25" s="138"/>
    </row>
    <row r="26" spans="1:7" s="193" customFormat="1" ht="12.95" customHeight="1">
      <c r="A26" s="156"/>
      <c r="B26" s="137"/>
      <c r="C26" s="142" t="s">
        <v>717</v>
      </c>
      <c r="D26" s="142"/>
      <c r="E26" s="142" t="s">
        <v>718</v>
      </c>
      <c r="F26" s="137"/>
      <c r="G26" s="138"/>
    </row>
    <row r="27" spans="1:7" s="193" customFormat="1" ht="12.95" customHeight="1">
      <c r="A27" s="156"/>
      <c r="B27" s="137"/>
      <c r="C27" s="137"/>
      <c r="D27" s="137"/>
      <c r="E27" s="137"/>
      <c r="F27" s="137"/>
      <c r="G27" s="138"/>
    </row>
    <row r="28" spans="1:7" s="193" customFormat="1" ht="12.95" customHeight="1">
      <c r="A28" s="361" t="s">
        <v>924</v>
      </c>
      <c r="B28" s="16"/>
      <c r="C28" s="16"/>
      <c r="D28" s="16"/>
      <c r="E28" s="16"/>
      <c r="F28" s="16"/>
      <c r="G28" s="167"/>
    </row>
    <row r="29" spans="1:7" s="193" customFormat="1" ht="12.95" customHeight="1">
      <c r="A29" s="362">
        <f>A11</f>
        <v>201905</v>
      </c>
      <c r="B29" s="209" t="s">
        <v>709</v>
      </c>
      <c r="C29" s="196">
        <f>C11</f>
        <v>9754.92</v>
      </c>
      <c r="D29" s="209" t="s">
        <v>709</v>
      </c>
      <c r="E29" s="196">
        <f>E11</f>
        <v>40381</v>
      </c>
      <c r="F29" s="199" t="s">
        <v>444</v>
      </c>
      <c r="G29" s="200">
        <f>A29-C29-E29</f>
        <v>151769.07999999999</v>
      </c>
    </row>
    <row r="30" spans="1:7" s="193" customFormat="1" ht="12.95" customHeight="1">
      <c r="A30" s="144" t="s">
        <v>710</v>
      </c>
      <c r="B30" s="137"/>
      <c r="C30" s="142" t="s">
        <v>711</v>
      </c>
      <c r="D30" s="137"/>
      <c r="E30" s="142" t="s">
        <v>712</v>
      </c>
      <c r="F30" s="137"/>
      <c r="G30" s="158" t="s">
        <v>713</v>
      </c>
    </row>
    <row r="31" spans="1:7" s="193" customFormat="1" ht="12.95" customHeight="1">
      <c r="A31" s="144" t="s">
        <v>714</v>
      </c>
      <c r="B31" s="137"/>
      <c r="C31" s="142" t="s">
        <v>715</v>
      </c>
      <c r="D31" s="137"/>
      <c r="E31" s="142" t="s">
        <v>716</v>
      </c>
      <c r="F31" s="137"/>
      <c r="G31" s="158" t="s">
        <v>717</v>
      </c>
    </row>
    <row r="32" spans="1:7" s="193" customFormat="1" ht="12.95" customHeight="1">
      <c r="A32" s="156"/>
      <c r="B32" s="137"/>
      <c r="C32" s="137"/>
      <c r="D32" s="137"/>
      <c r="E32" s="137"/>
      <c r="F32" s="137"/>
      <c r="G32" s="138"/>
    </row>
    <row r="33" spans="1:7" s="193" customFormat="1" ht="12.95" customHeight="1">
      <c r="A33" s="382" t="s">
        <v>925</v>
      </c>
      <c r="B33" s="363">
        <f>DADOS!D79</f>
        <v>1</v>
      </c>
      <c r="C33" s="338">
        <f>G29</f>
        <v>151769.07999999999</v>
      </c>
      <c r="D33" s="209" t="s">
        <v>576</v>
      </c>
      <c r="E33" s="364">
        <f>DADOS!D80</f>
        <v>60</v>
      </c>
      <c r="F33" s="199" t="s">
        <v>444</v>
      </c>
      <c r="G33" s="200">
        <f>IF( E33=0,0,C33/E33)*B33</f>
        <v>2529.4846666666663</v>
      </c>
    </row>
    <row r="34" spans="1:7" s="193" customFormat="1" ht="12.95" customHeight="1">
      <c r="A34" s="156"/>
      <c r="B34" s="137"/>
      <c r="C34" s="142" t="s">
        <v>713</v>
      </c>
      <c r="D34" s="142"/>
      <c r="E34" s="142" t="s">
        <v>677</v>
      </c>
      <c r="F34" s="137"/>
      <c r="G34" s="138"/>
    </row>
    <row r="35" spans="1:7" s="193" customFormat="1" ht="12.95" customHeight="1">
      <c r="A35" s="156"/>
      <c r="B35" s="137"/>
      <c r="C35" s="142" t="s">
        <v>717</v>
      </c>
      <c r="D35" s="142"/>
      <c r="E35" s="142" t="s">
        <v>718</v>
      </c>
      <c r="F35" s="137"/>
      <c r="G35" s="138"/>
    </row>
    <row r="36" spans="1:7" s="193" customFormat="1" ht="12.95" customHeight="1">
      <c r="A36" s="156"/>
      <c r="B36" s="137"/>
      <c r="C36" s="137"/>
      <c r="D36" s="137"/>
      <c r="E36" s="137"/>
      <c r="F36" s="137"/>
      <c r="G36" s="138"/>
    </row>
    <row r="37" spans="1:7" s="193" customFormat="1" ht="12.95" customHeight="1">
      <c r="A37" s="361" t="s">
        <v>985</v>
      </c>
      <c r="B37" s="16"/>
      <c r="C37" s="16"/>
      <c r="D37" s="16"/>
      <c r="E37" s="16"/>
      <c r="F37" s="16"/>
      <c r="G37" s="167"/>
    </row>
    <row r="38" spans="1:7" s="193" customFormat="1" ht="12.95" customHeight="1">
      <c r="A38" s="362">
        <f>A20</f>
        <v>97350</v>
      </c>
      <c r="B38" s="209"/>
      <c r="C38" s="196" t="s">
        <v>709</v>
      </c>
      <c r="D38" s="209"/>
      <c r="E38" s="196">
        <f>E20</f>
        <v>4867.5</v>
      </c>
      <c r="F38" s="199" t="s">
        <v>444</v>
      </c>
      <c r="G38" s="200">
        <f>A38-E38</f>
        <v>92482.5</v>
      </c>
    </row>
    <row r="39" spans="1:7" s="193" customFormat="1" ht="12.95" customHeight="1">
      <c r="A39" s="144" t="s">
        <v>712</v>
      </c>
      <c r="B39" s="137"/>
      <c r="C39" s="142"/>
      <c r="D39" s="137"/>
      <c r="E39" s="142" t="s">
        <v>712</v>
      </c>
      <c r="F39" s="137"/>
      <c r="G39" s="158" t="s">
        <v>713</v>
      </c>
    </row>
    <row r="40" spans="1:7" s="193" customFormat="1" ht="12.95" customHeight="1">
      <c r="A40" s="144" t="s">
        <v>719</v>
      </c>
      <c r="B40" s="137"/>
      <c r="C40" s="142"/>
      <c r="D40" s="137"/>
      <c r="E40" s="142" t="s">
        <v>716</v>
      </c>
      <c r="F40" s="137"/>
      <c r="G40" s="158" t="s">
        <v>717</v>
      </c>
    </row>
    <row r="41" spans="1:7" s="193" customFormat="1" ht="12.95" customHeight="1">
      <c r="A41" s="156"/>
      <c r="B41" s="137"/>
      <c r="C41" s="137"/>
      <c r="D41" s="137"/>
      <c r="E41" s="137"/>
      <c r="F41" s="137"/>
      <c r="G41" s="138"/>
    </row>
    <row r="42" spans="1:7" s="193" customFormat="1" ht="12.95" customHeight="1">
      <c r="A42" s="382" t="s">
        <v>922</v>
      </c>
      <c r="B42" s="363">
        <f>B33</f>
        <v>1</v>
      </c>
      <c r="C42" s="338">
        <f>G38</f>
        <v>92482.5</v>
      </c>
      <c r="D42" s="209" t="s">
        <v>576</v>
      </c>
      <c r="E42" s="364">
        <f>DADOS!D87</f>
        <v>60</v>
      </c>
      <c r="F42" s="199" t="s">
        <v>444</v>
      </c>
      <c r="G42" s="200">
        <f>IF(E42=0,0,C42/E42)*B42</f>
        <v>1541.375</v>
      </c>
    </row>
    <row r="43" spans="1:7" s="193" customFormat="1" ht="12.95" customHeight="1">
      <c r="A43" s="156"/>
      <c r="B43" s="137"/>
      <c r="C43" s="142" t="s">
        <v>713</v>
      </c>
      <c r="D43" s="142"/>
      <c r="E43" s="142" t="s">
        <v>677</v>
      </c>
      <c r="F43" s="137"/>
      <c r="G43" s="138"/>
    </row>
    <row r="44" spans="1:7" s="193" customFormat="1" ht="12.95" customHeight="1">
      <c r="A44" s="156"/>
      <c r="B44" s="137"/>
      <c r="C44" s="142" t="s">
        <v>717</v>
      </c>
      <c r="D44" s="142"/>
      <c r="E44" s="142" t="s">
        <v>718</v>
      </c>
      <c r="F44" s="137"/>
      <c r="G44" s="138"/>
    </row>
    <row r="45" spans="1:7" s="193" customFormat="1" ht="12.95" customHeight="1">
      <c r="A45" s="156"/>
      <c r="B45" s="137"/>
      <c r="C45" s="137"/>
      <c r="D45" s="137"/>
      <c r="E45" s="137"/>
      <c r="F45" s="137"/>
      <c r="G45" s="138"/>
    </row>
    <row r="46" spans="1:7" s="193" customFormat="1" ht="12.95" customHeight="1">
      <c r="A46" s="156"/>
      <c r="B46" s="137"/>
      <c r="C46" s="137"/>
      <c r="D46" s="137"/>
      <c r="E46" s="365"/>
      <c r="F46" s="367"/>
      <c r="G46" s="366"/>
    </row>
    <row r="47" spans="1:7" s="193" customFormat="1" ht="12.95" customHeight="1">
      <c r="A47" s="368" t="s">
        <v>721</v>
      </c>
      <c r="B47" s="208"/>
      <c r="C47" s="208"/>
      <c r="D47" s="208"/>
      <c r="E47" s="208"/>
      <c r="F47" s="199" t="s">
        <v>444</v>
      </c>
      <c r="G47" s="200">
        <f>(G15+G24+G33+G42)</f>
        <v>12212.578999999998</v>
      </c>
    </row>
    <row r="48" spans="1:7" s="193" customFormat="1" ht="12.95" customHeight="1">
      <c r="A48" s="369"/>
      <c r="B48" s="137"/>
      <c r="C48" s="137"/>
      <c r="D48" s="137"/>
      <c r="E48" s="137"/>
      <c r="F48" s="141"/>
      <c r="G48" s="158"/>
    </row>
    <row r="49" spans="1:7" s="193" customFormat="1" ht="12.95" hidden="1" customHeight="1">
      <c r="A49" s="361" t="s">
        <v>722</v>
      </c>
      <c r="B49" s="16"/>
      <c r="C49" s="16"/>
      <c r="D49" s="16"/>
      <c r="E49" s="16"/>
      <c r="F49" s="16"/>
      <c r="G49" s="167"/>
    </row>
    <row r="50" spans="1:7" s="193" customFormat="1" ht="12.95" hidden="1" customHeight="1">
      <c r="A50" s="361"/>
      <c r="B50" s="16"/>
      <c r="C50" s="16"/>
      <c r="D50" s="16"/>
      <c r="E50" s="16"/>
      <c r="F50" s="16"/>
      <c r="G50" s="167"/>
    </row>
    <row r="51" spans="1:7" s="193" customFormat="1" ht="12.95" hidden="1" customHeight="1">
      <c r="A51" s="361"/>
      <c r="B51" s="16"/>
      <c r="C51" s="16"/>
      <c r="D51" s="16"/>
      <c r="E51" s="16"/>
      <c r="F51" s="16"/>
      <c r="G51" s="167"/>
    </row>
    <row r="52" spans="1:7" s="193" customFormat="1" ht="12.95" hidden="1" customHeight="1">
      <c r="A52" s="361"/>
      <c r="B52" s="16"/>
      <c r="C52" s="16"/>
      <c r="D52" s="16"/>
      <c r="E52" s="16"/>
      <c r="F52" s="16"/>
      <c r="G52" s="167"/>
    </row>
    <row r="53" spans="1:7" s="193" customFormat="1" ht="12.95" hidden="1" customHeight="1">
      <c r="A53" s="361"/>
      <c r="B53" s="16"/>
      <c r="C53" s="16"/>
      <c r="D53" s="16"/>
      <c r="E53" s="16"/>
      <c r="F53" s="16"/>
      <c r="G53" s="167"/>
    </row>
    <row r="54" spans="1:7" s="193" customFormat="1" ht="12.95" hidden="1" customHeight="1">
      <c r="A54" s="362">
        <f>'[17]Dados Gerais'!D58+'[17]Dados Gerais'!D76</f>
        <v>0</v>
      </c>
      <c r="B54" s="209" t="s">
        <v>709</v>
      </c>
      <c r="C54" s="196">
        <f>'[17]3.0-Custos Dependentes (Km)'!C73</f>
        <v>0</v>
      </c>
      <c r="D54" s="209" t="s">
        <v>709</v>
      </c>
      <c r="E54" s="196">
        <f>'[17]Dados Gerais'!D61/100*'[17]Dados Gerais'!D58</f>
        <v>0</v>
      </c>
      <c r="F54" s="199" t="s">
        <v>444</v>
      </c>
      <c r="G54" s="200">
        <f>A54-C54-E54</f>
        <v>0</v>
      </c>
    </row>
    <row r="55" spans="1:7" s="193" customFormat="1" ht="12.95" hidden="1" customHeight="1">
      <c r="A55" s="144" t="s">
        <v>712</v>
      </c>
      <c r="B55" s="137"/>
      <c r="C55" s="142" t="s">
        <v>711</v>
      </c>
      <c r="D55" s="137"/>
      <c r="E55" s="142" t="s">
        <v>712</v>
      </c>
      <c r="F55" s="137"/>
      <c r="G55" s="158" t="s">
        <v>713</v>
      </c>
    </row>
    <row r="56" spans="1:7" s="193" customFormat="1" ht="12.95" hidden="1" customHeight="1">
      <c r="A56" s="144" t="s">
        <v>714</v>
      </c>
      <c r="B56" s="137"/>
      <c r="C56" s="142" t="s">
        <v>715</v>
      </c>
      <c r="D56" s="137"/>
      <c r="E56" s="142" t="s">
        <v>716</v>
      </c>
      <c r="F56" s="137"/>
      <c r="G56" s="158" t="s">
        <v>717</v>
      </c>
    </row>
    <row r="57" spans="1:7" s="193" customFormat="1" ht="12.95" hidden="1" customHeight="1">
      <c r="A57" s="156"/>
      <c r="B57" s="137"/>
      <c r="C57" s="137"/>
      <c r="D57" s="137"/>
      <c r="E57" s="137"/>
      <c r="F57" s="137"/>
      <c r="G57" s="138"/>
    </row>
    <row r="58" spans="1:7" s="193" customFormat="1" ht="12.95" hidden="1" customHeight="1">
      <c r="A58" s="156"/>
      <c r="B58" s="137"/>
      <c r="C58" s="338">
        <f>G54</f>
        <v>0</v>
      </c>
      <c r="D58" s="209" t="s">
        <v>576</v>
      </c>
      <c r="E58" s="364">
        <f>'[17]Dados Gerais'!D60</f>
        <v>0</v>
      </c>
      <c r="F58" s="199" t="s">
        <v>444</v>
      </c>
      <c r="G58" s="200">
        <f>IF(E58=0,0,C58/E58)</f>
        <v>0</v>
      </c>
    </row>
    <row r="59" spans="1:7" s="193" customFormat="1" ht="12.95" hidden="1" customHeight="1">
      <c r="A59" s="156"/>
      <c r="B59" s="137"/>
      <c r="C59" s="142" t="s">
        <v>713</v>
      </c>
      <c r="D59" s="142"/>
      <c r="E59" s="142" t="s">
        <v>677</v>
      </c>
      <c r="F59" s="137"/>
      <c r="G59" s="138"/>
    </row>
    <row r="60" spans="1:7" s="193" customFormat="1" ht="12.95" hidden="1" customHeight="1">
      <c r="A60" s="156"/>
      <c r="B60" s="137"/>
      <c r="C60" s="142" t="s">
        <v>717</v>
      </c>
      <c r="D60" s="142"/>
      <c r="E60" s="142" t="s">
        <v>718</v>
      </c>
      <c r="F60" s="137"/>
      <c r="G60" s="138"/>
    </row>
    <row r="61" spans="1:7" s="193" customFormat="1" ht="12.95" hidden="1" customHeight="1">
      <c r="A61" s="156"/>
      <c r="B61" s="137"/>
      <c r="C61" s="142"/>
      <c r="D61" s="142"/>
      <c r="E61" s="142"/>
      <c r="F61" s="137"/>
      <c r="G61" s="138"/>
    </row>
    <row r="62" spans="1:7" s="193" customFormat="1" ht="12.95" hidden="1" customHeight="1">
      <c r="A62" s="156"/>
      <c r="B62" s="137"/>
      <c r="C62" s="137"/>
      <c r="D62" s="137"/>
      <c r="E62" s="365" t="s">
        <v>723</v>
      </c>
      <c r="F62" s="199" t="s">
        <v>444</v>
      </c>
      <c r="G62" s="370">
        <f>'[17]Dados Gerais'!D59</f>
        <v>1</v>
      </c>
    </row>
    <row r="63" spans="1:7" s="193" customFormat="1" ht="12.95" hidden="1" customHeight="1">
      <c r="A63" s="368" t="s">
        <v>724</v>
      </c>
      <c r="B63" s="208"/>
      <c r="C63" s="208"/>
      <c r="D63" s="208"/>
      <c r="E63" s="208"/>
      <c r="F63" s="199"/>
      <c r="G63" s="200">
        <f>G62*G58</f>
        <v>0</v>
      </c>
    </row>
    <row r="64" spans="1:7" s="193" customFormat="1" ht="12.95" hidden="1" customHeight="1">
      <c r="A64" s="368"/>
      <c r="B64" s="208"/>
      <c r="C64" s="208"/>
      <c r="D64" s="208"/>
      <c r="E64" s="208"/>
      <c r="F64" s="199"/>
      <c r="G64" s="158"/>
    </row>
    <row r="65" spans="1:7" s="193" customFormat="1" ht="12.95" customHeight="1">
      <c r="A65" s="239" t="s">
        <v>725</v>
      </c>
      <c r="B65" s="208"/>
      <c r="C65" s="208"/>
      <c r="D65" s="208"/>
      <c r="E65" s="208"/>
      <c r="F65" s="199"/>
      <c r="G65" s="224">
        <f>G47</f>
        <v>12212.578999999998</v>
      </c>
    </row>
    <row r="66" spans="1:7" s="193" customFormat="1" ht="12.95" customHeight="1">
      <c r="A66" s="225"/>
      <c r="B66" s="173"/>
      <c r="C66" s="173"/>
      <c r="D66" s="173"/>
      <c r="E66" s="173"/>
      <c r="F66" s="173"/>
      <c r="G66" s="213"/>
    </row>
    <row r="67" spans="1:7" s="193" customFormat="1" ht="12.95" customHeight="1">
      <c r="A67" s="156"/>
      <c r="B67" s="137"/>
      <c r="C67" s="137"/>
      <c r="D67" s="137"/>
      <c r="E67" s="137"/>
      <c r="F67" s="137"/>
      <c r="G67" s="138"/>
    </row>
    <row r="68" spans="1:7" s="193" customFormat="1" ht="12.95" customHeight="1">
      <c r="A68" s="190" t="s">
        <v>726</v>
      </c>
      <c r="B68" s="191"/>
      <c r="C68" s="191"/>
      <c r="D68" s="191"/>
      <c r="E68" s="191"/>
      <c r="F68" s="191"/>
      <c r="G68" s="192"/>
    </row>
    <row r="69" spans="1:7" s="193" customFormat="1" ht="12.95" customHeight="1">
      <c r="A69" s="156"/>
      <c r="B69" s="137"/>
      <c r="C69" s="137"/>
      <c r="D69" s="137"/>
      <c r="E69" s="137"/>
      <c r="F69" s="137"/>
      <c r="G69" s="138"/>
    </row>
    <row r="70" spans="1:7" s="193" customFormat="1" ht="12.95" customHeight="1">
      <c r="A70" s="217" t="s">
        <v>986</v>
      </c>
      <c r="B70" s="137"/>
      <c r="C70" s="137"/>
      <c r="D70" s="137"/>
      <c r="E70" s="137"/>
      <c r="F70" s="137"/>
      <c r="G70" s="138"/>
    </row>
    <row r="71" spans="1:7" s="193" customFormat="1" ht="12.95" customHeight="1">
      <c r="A71" s="362">
        <f>DADOS!D63</f>
        <v>201905</v>
      </c>
      <c r="B71" s="196"/>
      <c r="C71" s="196"/>
      <c r="D71" s="196" t="s">
        <v>443</v>
      </c>
      <c r="E71" s="219">
        <v>4.8999999999999998E-3</v>
      </c>
      <c r="F71" s="199" t="s">
        <v>444</v>
      </c>
      <c r="G71" s="200">
        <f>TRUNC(A71*E71,2)</f>
        <v>989.33</v>
      </c>
    </row>
    <row r="72" spans="1:7" s="193" customFormat="1" ht="12.95" customHeight="1">
      <c r="A72" s="144" t="s">
        <v>712</v>
      </c>
      <c r="B72" s="137"/>
      <c r="C72" s="142"/>
      <c r="D72" s="137"/>
      <c r="E72" s="142" t="s">
        <v>727</v>
      </c>
      <c r="F72" s="137"/>
      <c r="G72" s="158" t="s">
        <v>674</v>
      </c>
    </row>
    <row r="73" spans="1:7" s="193" customFormat="1" ht="12.95" customHeight="1">
      <c r="A73" s="144" t="s">
        <v>714</v>
      </c>
      <c r="B73" s="137"/>
      <c r="C73" s="45"/>
      <c r="D73" s="137"/>
      <c r="E73" s="142" t="s">
        <v>1022</v>
      </c>
      <c r="F73" s="137"/>
      <c r="G73" s="158" t="s">
        <v>728</v>
      </c>
    </row>
    <row r="74" spans="1:7" s="193" customFormat="1" ht="12.95" customHeight="1">
      <c r="A74" s="156"/>
      <c r="B74" s="137"/>
      <c r="C74" s="137"/>
      <c r="D74" s="137"/>
      <c r="E74" s="137"/>
      <c r="F74" s="137"/>
      <c r="G74" s="138"/>
    </row>
    <row r="75" spans="1:7" s="193" customFormat="1" ht="12.95" customHeight="1">
      <c r="A75" s="156"/>
      <c r="B75" s="137"/>
      <c r="C75" s="137"/>
      <c r="D75" s="137"/>
      <c r="E75" s="137"/>
      <c r="F75" s="137"/>
      <c r="G75" s="138"/>
    </row>
    <row r="76" spans="1:7" s="193" customFormat="1" ht="12.95" customHeight="1">
      <c r="A76" s="217" t="s">
        <v>729</v>
      </c>
      <c r="B76" s="137"/>
      <c r="C76" s="137"/>
      <c r="D76" s="137"/>
      <c r="E76" s="137"/>
      <c r="F76" s="137"/>
      <c r="G76" s="138"/>
    </row>
    <row r="77" spans="1:7" s="193" customFormat="1" ht="12.95" customHeight="1">
      <c r="A77" s="362">
        <f>DADOS!D71</f>
        <v>97350</v>
      </c>
      <c r="B77" s="196"/>
      <c r="C77" s="364"/>
      <c r="D77" s="196" t="s">
        <v>443</v>
      </c>
      <c r="E77" s="221">
        <f>+E71</f>
        <v>4.8999999999999998E-3</v>
      </c>
      <c r="F77" s="199" t="s">
        <v>444</v>
      </c>
      <c r="G77" s="200">
        <f>TRUNC(A77*E77,2)</f>
        <v>477.01</v>
      </c>
    </row>
    <row r="78" spans="1:7" s="193" customFormat="1" ht="12.95" customHeight="1">
      <c r="A78" s="144" t="s">
        <v>712</v>
      </c>
      <c r="B78" s="137"/>
      <c r="C78" s="142"/>
      <c r="D78" s="137"/>
      <c r="E78" s="142" t="s">
        <v>727</v>
      </c>
      <c r="F78" s="137"/>
      <c r="G78" s="158" t="s">
        <v>674</v>
      </c>
    </row>
    <row r="79" spans="1:7" s="193" customFormat="1" ht="12.95" customHeight="1">
      <c r="A79" s="144" t="s">
        <v>719</v>
      </c>
      <c r="B79" s="137"/>
      <c r="C79" s="142"/>
      <c r="D79" s="137"/>
      <c r="E79" s="142" t="s">
        <v>730</v>
      </c>
      <c r="F79" s="137"/>
      <c r="G79" s="158" t="s">
        <v>728</v>
      </c>
    </row>
    <row r="80" spans="1:7" s="193" customFormat="1" ht="12.95" customHeight="1">
      <c r="A80" s="156"/>
      <c r="B80" s="137"/>
      <c r="C80" s="137"/>
      <c r="D80" s="137"/>
      <c r="E80" s="137"/>
      <c r="F80" s="137"/>
      <c r="G80" s="138"/>
    </row>
    <row r="81" spans="1:7" s="193" customFormat="1" ht="12.95" customHeight="1">
      <c r="A81" s="156"/>
      <c r="B81" s="137"/>
      <c r="C81" s="137"/>
      <c r="D81" s="137"/>
      <c r="E81" s="365" t="s">
        <v>731</v>
      </c>
      <c r="F81" s="199" t="s">
        <v>444</v>
      </c>
      <c r="G81" s="366">
        <f>DADOS!D64+DADOS!D86</f>
        <v>2</v>
      </c>
    </row>
    <row r="82" spans="1:7" s="193" customFormat="1" ht="12.95" customHeight="1">
      <c r="A82" s="156"/>
      <c r="B82" s="137"/>
      <c r="C82" s="137"/>
      <c r="D82" s="137"/>
      <c r="E82" s="365"/>
      <c r="F82" s="367"/>
      <c r="G82" s="366"/>
    </row>
    <row r="83" spans="1:7" s="193" customFormat="1" ht="12.95" customHeight="1">
      <c r="A83" s="368" t="s">
        <v>732</v>
      </c>
      <c r="B83" s="208"/>
      <c r="C83" s="208"/>
      <c r="D83" s="208"/>
      <c r="E83" s="208"/>
      <c r="F83" s="199"/>
      <c r="G83" s="200">
        <f>TRUNC((G71+G77)*G81,2)</f>
        <v>2932.68</v>
      </c>
    </row>
    <row r="84" spans="1:7" s="193" customFormat="1" ht="12.95" hidden="1" customHeight="1">
      <c r="A84" s="156"/>
      <c r="B84" s="137"/>
      <c r="C84" s="137"/>
      <c r="D84" s="137"/>
      <c r="E84" s="137"/>
      <c r="F84" s="137"/>
      <c r="G84" s="138"/>
    </row>
    <row r="85" spans="1:7" s="193" customFormat="1" ht="12.95" hidden="1" customHeight="1">
      <c r="A85" s="217" t="s">
        <v>733</v>
      </c>
      <c r="B85" s="137"/>
      <c r="C85" s="137"/>
      <c r="D85" s="137"/>
      <c r="E85" s="137"/>
      <c r="F85" s="137"/>
      <c r="G85" s="138"/>
    </row>
    <row r="86" spans="1:7" s="193" customFormat="1" ht="12.95" hidden="1" customHeight="1">
      <c r="A86" s="362">
        <f>'[17]Dados Gerais'!D58+'[17]Dados Gerais'!D76</f>
        <v>0</v>
      </c>
      <c r="B86" s="196"/>
      <c r="C86" s="196"/>
      <c r="D86" s="196" t="s">
        <v>443</v>
      </c>
      <c r="E86" s="219">
        <f>+E71</f>
        <v>4.8999999999999998E-3</v>
      </c>
      <c r="F86" s="199" t="s">
        <v>444</v>
      </c>
      <c r="G86" s="200">
        <f>A86*E86</f>
        <v>0</v>
      </c>
    </row>
    <row r="87" spans="1:7" s="193" customFormat="1" ht="12.95" hidden="1" customHeight="1">
      <c r="A87" s="144" t="s">
        <v>712</v>
      </c>
      <c r="B87" s="137"/>
      <c r="C87" s="142"/>
      <c r="D87" s="137"/>
      <c r="E87" s="142" t="s">
        <v>727</v>
      </c>
      <c r="F87" s="137"/>
      <c r="G87" s="158" t="s">
        <v>674</v>
      </c>
    </row>
    <row r="88" spans="1:7" s="193" customFormat="1" ht="12.95" hidden="1" customHeight="1">
      <c r="A88" s="144" t="s">
        <v>734</v>
      </c>
      <c r="B88" s="137"/>
      <c r="C88" s="142"/>
      <c r="D88" s="137"/>
      <c r="E88" s="142" t="s">
        <v>730</v>
      </c>
      <c r="F88" s="137"/>
      <c r="G88" s="158" t="s">
        <v>728</v>
      </c>
    </row>
    <row r="89" spans="1:7" s="193" customFormat="1" ht="12.95" hidden="1" customHeight="1">
      <c r="A89" s="156"/>
      <c r="B89" s="137"/>
      <c r="C89" s="137"/>
      <c r="D89" s="137"/>
      <c r="E89" s="137"/>
      <c r="F89" s="137"/>
      <c r="G89" s="138"/>
    </row>
    <row r="90" spans="1:7" s="193" customFormat="1" ht="12.95" hidden="1" customHeight="1">
      <c r="A90" s="156"/>
      <c r="B90" s="137"/>
      <c r="C90" s="142"/>
      <c r="D90" s="142"/>
      <c r="E90" s="196" t="s">
        <v>731</v>
      </c>
      <c r="F90" s="199" t="s">
        <v>444</v>
      </c>
      <c r="G90" s="370">
        <f>G62</f>
        <v>1</v>
      </c>
    </row>
    <row r="91" spans="1:7" s="193" customFormat="1" ht="12.95" hidden="1" customHeight="1">
      <c r="A91" s="156"/>
      <c r="B91" s="137"/>
      <c r="C91" s="142"/>
      <c r="D91" s="142"/>
      <c r="E91" s="142"/>
      <c r="F91" s="137"/>
      <c r="G91" s="371"/>
    </row>
    <row r="92" spans="1:7" s="193" customFormat="1" ht="12.95" hidden="1" customHeight="1">
      <c r="A92" s="368" t="s">
        <v>735</v>
      </c>
      <c r="B92" s="208"/>
      <c r="C92" s="208"/>
      <c r="D92" s="208"/>
      <c r="E92" s="208"/>
      <c r="F92" s="199" t="s">
        <v>444</v>
      </c>
      <c r="G92" s="200">
        <f>G90*G86</f>
        <v>0</v>
      </c>
    </row>
    <row r="93" spans="1:7" s="193" customFormat="1" ht="12.95" hidden="1" customHeight="1">
      <c r="A93" s="368"/>
      <c r="B93" s="208"/>
      <c r="C93" s="208"/>
      <c r="D93" s="208"/>
      <c r="E93" s="208"/>
      <c r="F93" s="199"/>
      <c r="G93" s="158"/>
    </row>
    <row r="94" spans="1:7" s="193" customFormat="1" ht="12.95" customHeight="1">
      <c r="A94" s="207" t="s">
        <v>736</v>
      </c>
      <c r="B94" s="208"/>
      <c r="C94" s="208"/>
      <c r="D94" s="208"/>
      <c r="E94" s="208"/>
      <c r="F94" s="199"/>
      <c r="G94" s="224">
        <f>G83</f>
        <v>2932.68</v>
      </c>
    </row>
    <row r="95" spans="1:7" s="193" customFormat="1" ht="12.95" customHeight="1">
      <c r="A95" s="225"/>
      <c r="B95" s="173"/>
      <c r="C95" s="173"/>
      <c r="D95" s="173"/>
      <c r="E95" s="173"/>
      <c r="F95" s="173"/>
      <c r="G95" s="213"/>
    </row>
    <row r="96" spans="1:7" s="193" customFormat="1" ht="12.95" customHeight="1">
      <c r="A96" s="190" t="s">
        <v>737</v>
      </c>
      <c r="B96" s="191"/>
      <c r="C96" s="191"/>
      <c r="D96" s="191"/>
      <c r="E96" s="191"/>
      <c r="F96" s="191"/>
      <c r="G96" s="192"/>
    </row>
    <row r="97" spans="1:7" s="193" customFormat="1" ht="12.95" customHeight="1">
      <c r="A97" s="156"/>
      <c r="B97" s="137"/>
      <c r="C97" s="137"/>
      <c r="D97" s="137"/>
      <c r="E97" s="137"/>
      <c r="F97" s="137"/>
      <c r="G97" s="138"/>
    </row>
    <row r="98" spans="1:7" s="193" customFormat="1" ht="12.95" customHeight="1">
      <c r="A98" s="372" t="s">
        <v>926</v>
      </c>
      <c r="B98" s="137"/>
      <c r="C98" s="137"/>
      <c r="D98" s="137"/>
      <c r="E98" s="137"/>
      <c r="F98" s="137"/>
      <c r="G98" s="138"/>
    </row>
    <row r="99" spans="1:7" s="193" customFormat="1" ht="12.95" customHeight="1">
      <c r="A99" s="373">
        <v>5</v>
      </c>
      <c r="B99" s="142" t="s">
        <v>443</v>
      </c>
      <c r="C99" s="142">
        <f>DADOS!D63+DADOS!D71</f>
        <v>299255</v>
      </c>
      <c r="D99" s="137" t="s">
        <v>443</v>
      </c>
      <c r="E99" s="374">
        <v>2.5000000000000001E-2</v>
      </c>
      <c r="F99" s="142" t="s">
        <v>444</v>
      </c>
      <c r="G99" s="158">
        <f>TRUNC((A99+1)*C99*E99,2)</f>
        <v>44888.25</v>
      </c>
    </row>
    <row r="100" spans="1:7" s="193" customFormat="1" ht="12.95" customHeight="1">
      <c r="A100" s="373" t="s">
        <v>738</v>
      </c>
      <c r="B100" s="137"/>
      <c r="C100" s="137" t="s">
        <v>739</v>
      </c>
      <c r="D100" s="137"/>
      <c r="E100" s="137"/>
      <c r="F100" s="137"/>
      <c r="G100" s="138"/>
    </row>
    <row r="101" spans="1:7" s="193" customFormat="1" ht="12.95" customHeight="1">
      <c r="A101" s="375"/>
      <c r="B101" s="137"/>
      <c r="C101" s="142" t="s">
        <v>740</v>
      </c>
      <c r="D101" s="137"/>
      <c r="E101" s="137"/>
      <c r="F101" s="137"/>
      <c r="G101" s="138"/>
    </row>
    <row r="102" spans="1:7" s="193" customFormat="1" ht="12.95" customHeight="1">
      <c r="A102" s="375"/>
      <c r="B102" s="137"/>
      <c r="C102" s="137"/>
      <c r="D102" s="137"/>
      <c r="E102" s="137"/>
      <c r="F102" s="137"/>
      <c r="G102" s="138"/>
    </row>
    <row r="103" spans="1:7" s="193" customFormat="1" ht="12.95" customHeight="1">
      <c r="A103" s="144">
        <v>2.5</v>
      </c>
      <c r="B103" s="142" t="s">
        <v>443</v>
      </c>
      <c r="C103" s="142">
        <f>DADOS!C3</f>
        <v>12</v>
      </c>
      <c r="D103" s="16" t="s">
        <v>443</v>
      </c>
      <c r="E103" s="13">
        <v>2</v>
      </c>
      <c r="F103" s="142" t="s">
        <v>444</v>
      </c>
      <c r="G103" s="158">
        <f>TRUNC(A103*C103*E103,2)</f>
        <v>60</v>
      </c>
    </row>
    <row r="104" spans="1:7" s="193" customFormat="1" ht="12.95" customHeight="1">
      <c r="A104" s="144" t="s">
        <v>741</v>
      </c>
      <c r="B104" s="137"/>
      <c r="C104" s="142" t="s">
        <v>742</v>
      </c>
      <c r="D104" s="16"/>
      <c r="E104" s="16"/>
      <c r="F104" s="137"/>
      <c r="G104" s="138"/>
    </row>
    <row r="105" spans="1:7" s="193" customFormat="1" ht="12.95" customHeight="1">
      <c r="A105" s="375"/>
      <c r="B105" s="137"/>
      <c r="C105" s="137"/>
      <c r="D105" s="137"/>
      <c r="E105" s="142"/>
      <c r="F105" s="137"/>
      <c r="G105" s="138"/>
    </row>
    <row r="106" spans="1:7" s="193" customFormat="1" ht="12.95" customHeight="1">
      <c r="A106" s="375"/>
      <c r="B106" s="137"/>
      <c r="C106" s="137">
        <f>G99</f>
        <v>44888.25</v>
      </c>
      <c r="D106" s="137"/>
      <c r="E106" s="142">
        <f>G103</f>
        <v>60</v>
      </c>
      <c r="F106" s="142" t="s">
        <v>444</v>
      </c>
      <c r="G106" s="158">
        <f>TRUNC(C106/E106,2)</f>
        <v>748.13</v>
      </c>
    </row>
    <row r="107" spans="1:7" s="193" customFormat="1" ht="12.95" customHeight="1">
      <c r="A107" s="375"/>
      <c r="B107" s="137"/>
      <c r="C107" s="137"/>
      <c r="D107" s="137"/>
      <c r="E107" s="142"/>
      <c r="F107" s="137"/>
      <c r="G107" s="138"/>
    </row>
    <row r="108" spans="1:7" s="193" customFormat="1" ht="12.95" customHeight="1">
      <c r="A108" s="156"/>
      <c r="B108" s="137"/>
      <c r="C108" s="142"/>
      <c r="D108" s="142"/>
      <c r="E108" s="142"/>
      <c r="F108" s="137"/>
      <c r="G108" s="138"/>
    </row>
    <row r="109" spans="1:7" s="193" customFormat="1" ht="12.95" customHeight="1">
      <c r="A109" s="156"/>
      <c r="B109" s="137"/>
      <c r="C109" s="137"/>
      <c r="D109" s="137"/>
      <c r="E109" s="196" t="s">
        <v>731</v>
      </c>
      <c r="F109" s="199" t="s">
        <v>444</v>
      </c>
      <c r="G109" s="376">
        <f>DADOS!D64</f>
        <v>1</v>
      </c>
    </row>
    <row r="110" spans="1:7" s="193" customFormat="1" ht="12.95" customHeight="1">
      <c r="A110" s="156"/>
      <c r="B110" s="137"/>
      <c r="C110" s="137"/>
      <c r="D110" s="137"/>
      <c r="E110" s="142"/>
      <c r="F110" s="141"/>
      <c r="G110" s="371"/>
    </row>
    <row r="111" spans="1:7" s="193" customFormat="1" ht="12.95" customHeight="1">
      <c r="A111" s="207" t="s">
        <v>743</v>
      </c>
      <c r="B111" s="208"/>
      <c r="C111" s="208"/>
      <c r="D111" s="208"/>
      <c r="E111" s="208" t="s">
        <v>928</v>
      </c>
      <c r="F111" s="199"/>
      <c r="G111" s="200">
        <f>TRUNC(G106*G109,2)</f>
        <v>748.13</v>
      </c>
    </row>
    <row r="112" spans="1:7" s="193" customFormat="1" ht="12.95" customHeight="1">
      <c r="A112" s="156"/>
      <c r="B112" s="137"/>
      <c r="C112" s="137"/>
      <c r="D112" s="137"/>
      <c r="E112" s="142"/>
      <c r="F112" s="141"/>
      <c r="G112" s="371"/>
    </row>
    <row r="113" spans="1:7" s="193" customFormat="1" ht="12.95" customHeight="1">
      <c r="A113" s="156"/>
      <c r="B113" s="137"/>
      <c r="C113" s="137"/>
      <c r="D113" s="137"/>
      <c r="E113" s="142"/>
      <c r="F113" s="141"/>
      <c r="G113" s="371"/>
    </row>
    <row r="114" spans="1:7" s="193" customFormat="1" ht="12.95" customHeight="1">
      <c r="A114" s="372" t="s">
        <v>927</v>
      </c>
      <c r="B114" s="137"/>
      <c r="C114" s="137"/>
      <c r="D114" s="137"/>
      <c r="E114" s="137"/>
      <c r="F114" s="137"/>
      <c r="G114" s="138"/>
    </row>
    <row r="115" spans="1:7" s="193" customFormat="1" ht="12.95" customHeight="1">
      <c r="A115" s="373">
        <v>5</v>
      </c>
      <c r="B115" s="142" t="s">
        <v>443</v>
      </c>
      <c r="C115" s="142">
        <f>C99</f>
        <v>299255</v>
      </c>
      <c r="D115" s="137" t="s">
        <v>443</v>
      </c>
      <c r="E115" s="374">
        <v>2.5000000000000001E-2</v>
      </c>
      <c r="F115" s="142" t="s">
        <v>444</v>
      </c>
      <c r="G115" s="158">
        <f>TRUNC((A115+1)*C115*E115,2)</f>
        <v>44888.25</v>
      </c>
    </row>
    <row r="116" spans="1:7" s="193" customFormat="1" ht="12.95" customHeight="1">
      <c r="A116" s="373" t="s">
        <v>738</v>
      </c>
      <c r="B116" s="137"/>
      <c r="C116" s="137" t="s">
        <v>739</v>
      </c>
      <c r="D116" s="137"/>
      <c r="E116" s="137"/>
      <c r="F116" s="137"/>
      <c r="G116" s="138"/>
    </row>
    <row r="117" spans="1:7" s="193" customFormat="1" ht="12.95" customHeight="1">
      <c r="A117" s="375"/>
      <c r="B117" s="137"/>
      <c r="C117" s="142" t="s">
        <v>740</v>
      </c>
      <c r="D117" s="137"/>
      <c r="E117" s="137"/>
      <c r="F117" s="137"/>
      <c r="G117" s="138"/>
    </row>
    <row r="118" spans="1:7" s="193" customFormat="1" ht="12.95" customHeight="1">
      <c r="A118" s="375"/>
      <c r="B118" s="137"/>
      <c r="C118" s="137"/>
      <c r="D118" s="137"/>
      <c r="E118" s="137"/>
      <c r="F118" s="137"/>
      <c r="G118" s="138"/>
    </row>
    <row r="119" spans="1:7" s="193" customFormat="1" ht="12.95" customHeight="1">
      <c r="A119" s="144">
        <v>5</v>
      </c>
      <c r="B119" s="142" t="s">
        <v>443</v>
      </c>
      <c r="C119" s="142">
        <f>C103</f>
        <v>12</v>
      </c>
      <c r="D119" s="16" t="s">
        <v>443</v>
      </c>
      <c r="E119" s="13">
        <v>2</v>
      </c>
      <c r="F119" s="142" t="s">
        <v>444</v>
      </c>
      <c r="G119" s="158">
        <f>TRUNC(A119*C119*E119,2)</f>
        <v>120</v>
      </c>
    </row>
    <row r="120" spans="1:7" s="193" customFormat="1" ht="12.95" customHeight="1">
      <c r="A120" s="144" t="s">
        <v>741</v>
      </c>
      <c r="B120" s="137"/>
      <c r="C120" s="142" t="s">
        <v>742</v>
      </c>
      <c r="D120" s="16"/>
      <c r="E120" s="16"/>
      <c r="F120" s="137"/>
      <c r="G120" s="138"/>
    </row>
    <row r="121" spans="1:7" s="193" customFormat="1" ht="12.95" customHeight="1">
      <c r="A121" s="375"/>
      <c r="B121" s="137"/>
      <c r="C121" s="137"/>
      <c r="D121" s="137"/>
      <c r="E121" s="142"/>
      <c r="F121" s="137"/>
      <c r="G121" s="138"/>
    </row>
    <row r="122" spans="1:7" s="193" customFormat="1" ht="12.95" customHeight="1">
      <c r="A122" s="375"/>
      <c r="B122" s="137"/>
      <c r="C122" s="137">
        <f>G115</f>
        <v>44888.25</v>
      </c>
      <c r="D122" s="137"/>
      <c r="E122" s="142">
        <f>G119</f>
        <v>120</v>
      </c>
      <c r="F122" s="142" t="s">
        <v>444</v>
      </c>
      <c r="G122" s="158">
        <f>TRUNC(C122/E122,2)</f>
        <v>374.06</v>
      </c>
    </row>
    <row r="123" spans="1:7" s="193" customFormat="1" ht="12.95" customHeight="1">
      <c r="A123" s="375"/>
      <c r="B123" s="137"/>
      <c r="C123" s="137"/>
      <c r="D123" s="137"/>
      <c r="E123" s="142"/>
      <c r="F123" s="137"/>
      <c r="G123" s="138"/>
    </row>
    <row r="124" spans="1:7" s="193" customFormat="1" ht="12.95" customHeight="1">
      <c r="A124" s="156"/>
      <c r="B124" s="137"/>
      <c r="C124" s="142"/>
      <c r="D124" s="142"/>
      <c r="E124" s="142"/>
      <c r="F124" s="137"/>
      <c r="G124" s="138"/>
    </row>
    <row r="125" spans="1:7" s="193" customFormat="1" ht="12.95" customHeight="1">
      <c r="A125" s="156"/>
      <c r="B125" s="137"/>
      <c r="C125" s="137"/>
      <c r="D125" s="137"/>
      <c r="E125" s="196" t="s">
        <v>731</v>
      </c>
      <c r="F125" s="199" t="s">
        <v>444</v>
      </c>
      <c r="G125" s="376">
        <f>DADOS!D79</f>
        <v>1</v>
      </c>
    </row>
    <row r="126" spans="1:7" s="193" customFormat="1" ht="12.95" customHeight="1">
      <c r="A126" s="156"/>
      <c r="B126" s="137"/>
      <c r="C126" s="142"/>
      <c r="D126" s="142"/>
      <c r="E126" s="142"/>
      <c r="F126" s="137"/>
      <c r="G126" s="138"/>
    </row>
    <row r="127" spans="1:7" s="193" customFormat="1" ht="12.95" customHeight="1">
      <c r="A127" s="207" t="s">
        <v>743</v>
      </c>
      <c r="B127" s="208"/>
      <c r="C127" s="208"/>
      <c r="D127" s="208"/>
      <c r="E127" s="208" t="s">
        <v>929</v>
      </c>
      <c r="F127" s="199"/>
      <c r="G127" s="200">
        <f>TRUNC(G122*G125,2)</f>
        <v>374.06</v>
      </c>
    </row>
    <row r="128" spans="1:7" s="193" customFormat="1" ht="12.95" customHeight="1">
      <c r="A128" s="156"/>
      <c r="B128" s="137"/>
      <c r="C128" s="137"/>
      <c r="D128" s="137"/>
      <c r="E128" s="137"/>
      <c r="F128" s="137"/>
      <c r="G128" s="138"/>
    </row>
    <row r="129" spans="1:7" s="193" customFormat="1" ht="12.95" customHeight="1">
      <c r="A129" s="156"/>
      <c r="B129" s="137"/>
      <c r="C129" s="142"/>
      <c r="D129" s="142"/>
      <c r="E129" s="142"/>
      <c r="F129" s="137"/>
      <c r="G129" s="138"/>
    </row>
    <row r="130" spans="1:7" s="193" customFormat="1" ht="12.95" customHeight="1">
      <c r="A130" s="377" t="s">
        <v>744</v>
      </c>
      <c r="B130" s="378"/>
      <c r="C130" s="378"/>
      <c r="D130" s="378"/>
      <c r="E130" s="378"/>
      <c r="F130" s="379"/>
      <c r="G130" s="224">
        <f>G127+G111</f>
        <v>1122.19</v>
      </c>
    </row>
    <row r="131" spans="1:7" s="193" customFormat="1" ht="12.95" customHeight="1">
      <c r="A131" s="380"/>
      <c r="B131" s="137"/>
      <c r="C131" s="137"/>
      <c r="D131" s="137"/>
      <c r="E131" s="137"/>
      <c r="F131" s="141"/>
      <c r="G131" s="151"/>
    </row>
    <row r="132" spans="1:7" s="193" customFormat="1" ht="12.95" customHeight="1">
      <c r="A132" s="380" t="s">
        <v>1016</v>
      </c>
      <c r="B132" s="137"/>
      <c r="C132" s="137"/>
      <c r="D132" s="137"/>
      <c r="E132" s="137"/>
      <c r="F132" s="141"/>
      <c r="G132" s="151"/>
    </row>
    <row r="133" spans="1:7" s="193" customFormat="1" ht="12.95" customHeight="1">
      <c r="A133" s="380"/>
      <c r="B133" s="137"/>
      <c r="C133" s="137"/>
      <c r="D133" s="137"/>
      <c r="E133" s="137"/>
      <c r="F133" s="141"/>
      <c r="G133" s="151"/>
    </row>
    <row r="134" spans="1:7" s="193" customFormat="1" ht="12.95" customHeight="1">
      <c r="A134" s="626" t="s">
        <v>513</v>
      </c>
      <c r="B134" s="627" t="s">
        <v>896</v>
      </c>
      <c r="C134" s="627" t="s">
        <v>897</v>
      </c>
      <c r="D134" s="628"/>
      <c r="E134" s="627" t="s">
        <v>898</v>
      </c>
      <c r="F134" s="629"/>
      <c r="G134" s="627" t="s">
        <v>899</v>
      </c>
    </row>
    <row r="135" spans="1:7" s="193" customFormat="1" ht="54.75" customHeight="1">
      <c r="A135" s="630" t="s">
        <v>1017</v>
      </c>
      <c r="B135" s="631" t="s">
        <v>901</v>
      </c>
      <c r="C135" s="632">
        <f>TRUNC(191*60%,2)</f>
        <v>114.6</v>
      </c>
      <c r="D135" s="632"/>
      <c r="E135" s="632">
        <f>DADOS!D91</f>
        <v>76.34</v>
      </c>
      <c r="F135" s="633"/>
      <c r="G135" s="634">
        <f>TRUNC(C135*E135,2)</f>
        <v>8748.56</v>
      </c>
    </row>
    <row r="136" spans="1:7" s="193" customFormat="1" ht="54.75" customHeight="1">
      <c r="A136" s="630" t="s">
        <v>1018</v>
      </c>
      <c r="B136" s="631" t="s">
        <v>901</v>
      </c>
      <c r="C136" s="632">
        <f>TRUNC(191*40%,2)</f>
        <v>76.400000000000006</v>
      </c>
      <c r="D136" s="632"/>
      <c r="E136" s="632">
        <v>30.11</v>
      </c>
      <c r="F136" s="633"/>
      <c r="G136" s="634">
        <f>TRUNC(C136*E136,2)</f>
        <v>2300.4</v>
      </c>
    </row>
    <row r="137" spans="1:7" s="193" customFormat="1" ht="12.95" customHeight="1">
      <c r="A137" s="380"/>
      <c r="B137" s="137"/>
      <c r="C137" s="137"/>
      <c r="D137" s="137"/>
      <c r="E137" s="137"/>
      <c r="F137" s="141"/>
      <c r="G137" s="151"/>
    </row>
    <row r="138" spans="1:7" s="193" customFormat="1" ht="12.95" customHeight="1">
      <c r="A138" s="380"/>
      <c r="B138" s="137"/>
      <c r="C138" s="137"/>
      <c r="D138" s="137"/>
      <c r="E138" s="137"/>
      <c r="F138" s="141"/>
      <c r="G138" s="151"/>
    </row>
    <row r="139" spans="1:7" s="193" customFormat="1" ht="12.95" customHeight="1">
      <c r="A139" s="207" t="s">
        <v>745</v>
      </c>
      <c r="B139" s="208"/>
      <c r="C139" s="208"/>
      <c r="D139" s="208"/>
      <c r="E139" s="208"/>
      <c r="F139" s="199"/>
      <c r="G139" s="224">
        <f>G130+G94+G65+G135+G136</f>
        <v>27316.409</v>
      </c>
    </row>
    <row r="140" spans="1:7" s="193" customFormat="1" ht="12.95" customHeight="1">
      <c r="A140" s="380"/>
      <c r="B140" s="137"/>
      <c r="C140" s="137"/>
      <c r="D140" s="137"/>
      <c r="E140" s="137"/>
      <c r="F140" s="141"/>
      <c r="G140" s="151"/>
    </row>
    <row r="141" spans="1:7" s="193" customFormat="1" ht="12.95" customHeight="1">
      <c r="A141" s="156"/>
      <c r="B141" s="137"/>
      <c r="C141" s="137"/>
      <c r="D141" s="137"/>
      <c r="E141" s="137"/>
      <c r="F141" s="137"/>
      <c r="G141" s="170"/>
    </row>
    <row r="142" spans="1:7" s="193" customFormat="1" ht="12.95" customHeight="1">
      <c r="A142" s="207" t="s">
        <v>746</v>
      </c>
      <c r="B142" s="208"/>
      <c r="C142" s="208">
        <f>DADOS!C7</f>
        <v>312</v>
      </c>
      <c r="D142" s="208"/>
      <c r="E142" s="196">
        <f>TRUNC(G139/DADOS!C8,2)</f>
        <v>1050.6300000000001</v>
      </c>
      <c r="F142" s="199"/>
      <c r="G142" s="224">
        <f>TRUNC(E142*C142,2)</f>
        <v>327796.56</v>
      </c>
    </row>
    <row r="143" spans="1:7" s="193" customFormat="1" ht="12.95" customHeight="1">
      <c r="A143" s="225"/>
      <c r="B143" s="173"/>
      <c r="C143" s="554" t="str">
        <f>'[17]Dados Gerais'!C12</f>
        <v>Dias Coleta Anual</v>
      </c>
      <c r="D143" s="173"/>
      <c r="E143" s="174" t="s">
        <v>747</v>
      </c>
      <c r="F143" s="173"/>
      <c r="G143" s="213"/>
    </row>
    <row r="145" spans="1:7" ht="30" customHeight="1">
      <c r="A145" s="722" t="s">
        <v>748</v>
      </c>
      <c r="B145" s="722"/>
      <c r="C145" s="722"/>
      <c r="D145" s="722"/>
      <c r="E145" s="722"/>
      <c r="F145" s="722"/>
      <c r="G145" s="722"/>
    </row>
    <row r="146" spans="1:7" ht="28.5" customHeight="1">
      <c r="A146" s="738" t="s">
        <v>749</v>
      </c>
      <c r="B146" s="738"/>
      <c r="C146" s="738"/>
      <c r="D146" s="738"/>
      <c r="E146" s="738"/>
      <c r="F146" s="738"/>
      <c r="G146" s="738"/>
    </row>
    <row r="147" spans="1:7" ht="12.75" customHeight="1">
      <c r="A147" s="381"/>
      <c r="B147" s="381"/>
      <c r="C147" s="381"/>
      <c r="D147" s="381"/>
      <c r="E147" s="381"/>
      <c r="F147" s="381"/>
      <c r="G147" s="381"/>
    </row>
    <row r="148" spans="1:7" ht="12.75" customHeight="1">
      <c r="A148" s="381"/>
      <c r="B148" s="381"/>
      <c r="C148" s="381"/>
      <c r="D148" s="381"/>
      <c r="E148" s="381"/>
      <c r="F148" s="381"/>
      <c r="G148" s="381"/>
    </row>
    <row r="149" spans="1:7" ht="12.75" customHeight="1">
      <c r="A149" s="381" t="s">
        <v>750</v>
      </c>
      <c r="B149" s="381"/>
      <c r="C149" s="381"/>
      <c r="D149" s="381"/>
      <c r="E149" s="381"/>
      <c r="F149" s="381"/>
      <c r="G149" s="381"/>
    </row>
    <row r="150" spans="1:7" ht="12.75" customHeight="1">
      <c r="A150" s="381" t="s">
        <v>751</v>
      </c>
      <c r="B150" s="381"/>
      <c r="C150" s="381"/>
      <c r="D150" s="381"/>
      <c r="E150" s="381"/>
      <c r="F150" s="381"/>
      <c r="G150" s="381"/>
    </row>
    <row r="151" spans="1:7" ht="12.75" customHeight="1">
      <c r="A151" s="381" t="s">
        <v>752</v>
      </c>
      <c r="B151" s="381"/>
      <c r="C151" s="381"/>
      <c r="D151" s="381"/>
      <c r="E151" s="381"/>
      <c r="F151" s="381"/>
      <c r="G151" s="381"/>
    </row>
    <row r="152" spans="1:7" ht="12.75" customHeight="1">
      <c r="A152" s="739" t="s">
        <v>753</v>
      </c>
      <c r="B152" s="739"/>
      <c r="C152" s="739"/>
      <c r="D152" s="739"/>
      <c r="E152" s="739"/>
      <c r="F152" s="739"/>
      <c r="G152" s="739"/>
    </row>
    <row r="153" spans="1:7">
      <c r="A153" s="131" t="s">
        <v>1023</v>
      </c>
    </row>
    <row r="154" spans="1:7" ht="8.25" customHeight="1"/>
    <row r="155" spans="1:7" hidden="1"/>
  </sheetData>
  <mergeCells count="10">
    <mergeCell ref="A145:G145"/>
    <mergeCell ref="A146:G146"/>
    <mergeCell ref="A152:G152"/>
    <mergeCell ref="A1:G1"/>
    <mergeCell ref="A2:G2"/>
    <mergeCell ref="A3:G3"/>
    <mergeCell ref="A4:C4"/>
    <mergeCell ref="D4:G4"/>
    <mergeCell ref="A5:C5"/>
    <mergeCell ref="D5:G5"/>
  </mergeCells>
  <printOptions horizontalCentered="1"/>
  <pageMargins left="0.39370078740157483" right="0.78740157480314965" top="1.8958333333333333" bottom="0.6692913385826772" header="0.51181102362204722" footer="0.51181102362204722"/>
  <pageSetup paperSize="9" scale="93"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66" max="6" man="1"/>
    <brk id="131" max="6" man="1"/>
  </rowBreak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37" customFormat="1" ht="33" customHeight="1">
      <c r="A1" s="353"/>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675" t="s">
        <v>1037</v>
      </c>
    </row>
    <row r="18" spans="1:1">
      <c r="A18" s="676"/>
    </row>
    <row r="19" spans="1:1">
      <c r="A19" s="676"/>
    </row>
    <row r="20" spans="1:1">
      <c r="A20" s="676"/>
    </row>
    <row r="21" spans="1:1">
      <c r="A21" s="676"/>
    </row>
    <row r="22" spans="1:1">
      <c r="A22" s="676"/>
    </row>
    <row r="23" spans="1:1">
      <c r="A23" s="676"/>
    </row>
    <row r="24" spans="1:1">
      <c r="A24" s="676"/>
    </row>
    <row r="25" spans="1:1">
      <c r="A25" s="676"/>
    </row>
    <row r="26" spans="1:1">
      <c r="A26" s="676"/>
    </row>
    <row r="27" spans="1:1">
      <c r="A27" s="676"/>
    </row>
    <row r="28" spans="1:1">
      <c r="A28" s="676"/>
    </row>
    <row r="29" spans="1:1">
      <c r="A29" s="13"/>
    </row>
    <row r="30" spans="1:1" s="37" customFormat="1">
      <c r="A30" s="13"/>
    </row>
    <row r="31" spans="1:1">
      <c r="A31" s="13"/>
    </row>
    <row r="32" spans="1:1">
      <c r="A32" s="12"/>
    </row>
    <row r="33" spans="1:1">
      <c r="A33" s="38"/>
    </row>
    <row r="34" spans="1:1" ht="29.25" customHeight="1">
      <c r="A34" s="354"/>
    </row>
    <row r="35" spans="1:1" ht="16.5" customHeight="1">
      <c r="A35" s="355"/>
    </row>
    <row r="37" spans="1:1">
      <c r="A37" s="38"/>
    </row>
    <row r="38" spans="1:1">
      <c r="A38" s="38"/>
    </row>
    <row r="39" spans="1:1">
      <c r="A39" s="38"/>
    </row>
    <row r="40" spans="1:1">
      <c r="A40" s="38"/>
    </row>
    <row r="41" spans="1:1" s="21" customFormat="1" ht="25.5" customHeight="1">
      <c r="A41" s="39"/>
    </row>
    <row r="42" spans="1:1">
      <c r="A42" s="38"/>
    </row>
    <row r="43" spans="1:1">
      <c r="A43" s="38"/>
    </row>
    <row r="44" spans="1:1">
      <c r="A44" s="38"/>
    </row>
    <row r="45" spans="1:1">
      <c r="A45" s="38"/>
    </row>
    <row r="46" spans="1:1">
      <c r="A46" s="38"/>
    </row>
    <row r="47" spans="1:1">
      <c r="A47" s="38"/>
    </row>
    <row r="48" spans="1:1">
      <c r="A48" s="38"/>
    </row>
    <row r="49" spans="1:1">
      <c r="A49" s="38"/>
    </row>
    <row r="50" spans="1:1">
      <c r="A50" s="38"/>
    </row>
    <row r="51" spans="1:1">
      <c r="A51" s="38"/>
    </row>
    <row r="52" spans="1:1">
      <c r="A52" s="38"/>
    </row>
    <row r="53" spans="1:1">
      <c r="A53" s="38"/>
    </row>
    <row r="54" spans="1:1">
      <c r="A54" s="38"/>
    </row>
    <row r="55" spans="1:1">
      <c r="A55" s="38"/>
    </row>
    <row r="56" spans="1:1">
      <c r="A56" s="38"/>
    </row>
    <row r="57" spans="1:1">
      <c r="A57" s="38"/>
    </row>
    <row r="58" spans="1:1">
      <c r="A58" s="38"/>
    </row>
    <row r="59" spans="1:1">
      <c r="A59" s="38"/>
    </row>
    <row r="60" spans="1:1">
      <c r="A60" s="32"/>
    </row>
    <row r="61" spans="1:1">
      <c r="A61" s="23"/>
    </row>
    <row r="69" spans="1:1">
      <c r="A69" s="23"/>
    </row>
    <row r="76" spans="1:1">
      <c r="A76" s="23"/>
    </row>
    <row r="83" spans="1:1">
      <c r="A83" s="23"/>
    </row>
    <row r="90" spans="1:1">
      <c r="A90" s="23"/>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38" customWidth="1"/>
    <col min="2" max="2" width="33.5703125" style="38" customWidth="1"/>
    <col min="3" max="3" width="33.28515625" style="69" customWidth="1"/>
    <col min="4" max="4" width="21.85546875" style="38" customWidth="1"/>
    <col min="5" max="16384" width="9.140625" style="38"/>
  </cols>
  <sheetData>
    <row r="1" spans="1:6" s="62" customFormat="1" ht="44.25" customHeight="1">
      <c r="A1" s="740" t="s">
        <v>1038</v>
      </c>
      <c r="B1" s="740"/>
      <c r="C1" s="740"/>
      <c r="D1" s="740"/>
      <c r="E1" s="58"/>
      <c r="F1" s="58"/>
    </row>
    <row r="2" spans="1:6" s="74" customFormat="1" ht="29.25" customHeight="1">
      <c r="B2" s="74" t="s">
        <v>161</v>
      </c>
      <c r="C2" s="74" t="s">
        <v>162</v>
      </c>
      <c r="D2" s="74" t="s">
        <v>163</v>
      </c>
    </row>
    <row r="3" spans="1:6">
      <c r="A3" s="13">
        <v>1</v>
      </c>
      <c r="B3" s="66" t="s">
        <v>158</v>
      </c>
      <c r="C3" s="67" t="s">
        <v>159</v>
      </c>
      <c r="D3" s="65" t="s">
        <v>160</v>
      </c>
    </row>
    <row r="4" spans="1:6" s="63" customFormat="1">
      <c r="A4" s="60">
        <v>2</v>
      </c>
      <c r="B4" s="66" t="s">
        <v>146</v>
      </c>
      <c r="C4" s="67" t="s">
        <v>147</v>
      </c>
      <c r="D4" s="65" t="s">
        <v>148</v>
      </c>
    </row>
    <row r="5" spans="1:6" s="63" customFormat="1">
      <c r="A5" s="60">
        <v>3</v>
      </c>
      <c r="B5" s="14" t="s">
        <v>126</v>
      </c>
      <c r="C5" s="70" t="s">
        <v>124</v>
      </c>
      <c r="D5" s="38" t="s">
        <v>125</v>
      </c>
    </row>
    <row r="6" spans="1:6" s="63" customFormat="1">
      <c r="A6" s="13">
        <v>4</v>
      </c>
      <c r="B6" s="66" t="s">
        <v>131</v>
      </c>
      <c r="C6" s="67" t="s">
        <v>132</v>
      </c>
      <c r="D6" s="65" t="s">
        <v>125</v>
      </c>
    </row>
    <row r="7" spans="1:6" s="63" customFormat="1">
      <c r="A7" s="60">
        <v>5</v>
      </c>
      <c r="B7" s="14" t="s">
        <v>129</v>
      </c>
      <c r="C7" s="14" t="s">
        <v>130</v>
      </c>
      <c r="D7" s="65" t="s">
        <v>125</v>
      </c>
    </row>
    <row r="8" spans="1:6" s="63" customFormat="1">
      <c r="A8" s="60">
        <v>6</v>
      </c>
      <c r="B8" s="14" t="s">
        <v>127</v>
      </c>
      <c r="C8" s="14" t="s">
        <v>128</v>
      </c>
      <c r="D8" s="65" t="s">
        <v>125</v>
      </c>
    </row>
    <row r="9" spans="1:6" s="63" customFormat="1">
      <c r="A9" s="13">
        <v>7</v>
      </c>
      <c r="B9" s="66" t="s">
        <v>149</v>
      </c>
      <c r="C9" s="67" t="s">
        <v>151</v>
      </c>
      <c r="D9" s="65" t="s">
        <v>125</v>
      </c>
    </row>
    <row r="10" spans="1:6" s="64" customFormat="1">
      <c r="A10" s="60">
        <v>8</v>
      </c>
      <c r="B10" s="66" t="s">
        <v>135</v>
      </c>
      <c r="C10" s="67" t="s">
        <v>136</v>
      </c>
      <c r="D10" s="65" t="s">
        <v>125</v>
      </c>
    </row>
    <row r="11" spans="1:6" s="63" customFormat="1">
      <c r="A11" s="60">
        <v>9</v>
      </c>
      <c r="B11" s="66" t="s">
        <v>133</v>
      </c>
      <c r="C11" s="67" t="s">
        <v>134</v>
      </c>
      <c r="D11" s="65" t="s">
        <v>125</v>
      </c>
    </row>
    <row r="12" spans="1:6" s="63" customFormat="1">
      <c r="A12" s="13">
        <v>10</v>
      </c>
      <c r="B12" s="66" t="s">
        <v>155</v>
      </c>
      <c r="C12" s="67" t="s">
        <v>156</v>
      </c>
      <c r="D12" s="65" t="s">
        <v>157</v>
      </c>
    </row>
    <row r="13" spans="1:6" s="63" customFormat="1">
      <c r="A13" s="60">
        <v>11</v>
      </c>
      <c r="B13" s="66" t="s">
        <v>143</v>
      </c>
      <c r="C13" s="67" t="s">
        <v>144</v>
      </c>
      <c r="D13" s="65" t="s">
        <v>145</v>
      </c>
    </row>
    <row r="14" spans="1:6" s="63" customFormat="1">
      <c r="A14" s="60">
        <v>12</v>
      </c>
      <c r="B14" s="66" t="s">
        <v>152</v>
      </c>
      <c r="C14" s="67" t="s">
        <v>153</v>
      </c>
      <c r="D14" s="65" t="s">
        <v>154</v>
      </c>
    </row>
    <row r="15" spans="1:6" s="63" customFormat="1">
      <c r="A15" s="13">
        <v>13</v>
      </c>
      <c r="B15" s="66" t="s">
        <v>140</v>
      </c>
      <c r="C15" s="68" t="s">
        <v>141</v>
      </c>
      <c r="D15" s="65" t="s">
        <v>142</v>
      </c>
    </row>
    <row r="16" spans="1:6" s="63" customFormat="1">
      <c r="A16" s="60">
        <v>14</v>
      </c>
      <c r="B16" s="66" t="s">
        <v>137</v>
      </c>
      <c r="C16" s="67" t="s">
        <v>138</v>
      </c>
      <c r="D16" s="65" t="s">
        <v>139</v>
      </c>
    </row>
    <row r="17" spans="1:6" s="63" customFormat="1">
      <c r="B17" s="66"/>
      <c r="C17" s="67"/>
      <c r="D17" s="65"/>
    </row>
    <row r="18" spans="1:6" s="63" customFormat="1">
      <c r="B18" s="47"/>
      <c r="C18" s="67"/>
    </row>
    <row r="19" spans="1:6" s="63" customFormat="1">
      <c r="B19" s="47"/>
      <c r="C19" s="67"/>
    </row>
    <row r="20" spans="1:6" s="63" customFormat="1">
      <c r="B20" s="47"/>
      <c r="C20" s="67"/>
    </row>
    <row r="21" spans="1:6" s="63" customFormat="1">
      <c r="B21" s="47"/>
      <c r="C21" s="67"/>
    </row>
    <row r="22" spans="1:6" s="63" customFormat="1">
      <c r="B22" s="47"/>
      <c r="C22" s="67"/>
    </row>
    <row r="23" spans="1:6" s="63" customFormat="1">
      <c r="B23" s="47"/>
      <c r="C23" s="67"/>
    </row>
    <row r="24" spans="1:6" s="63" customFormat="1">
      <c r="B24" s="47"/>
      <c r="C24" s="67"/>
    </row>
    <row r="25" spans="1:6" s="63" customFormat="1">
      <c r="B25" s="47"/>
      <c r="C25" s="67"/>
    </row>
    <row r="26" spans="1:6" s="63" customFormat="1">
      <c r="B26" s="47"/>
      <c r="C26" s="14"/>
    </row>
    <row r="27" spans="1:6" s="63" customFormat="1">
      <c r="B27" s="53"/>
      <c r="C27" s="71"/>
    </row>
    <row r="28" spans="1:6">
      <c r="A28" s="22"/>
      <c r="B28" s="48"/>
      <c r="C28" s="72"/>
    </row>
    <row r="29" spans="1:6" s="62" customFormat="1" ht="30.75" customHeight="1">
      <c r="A29" s="694"/>
      <c r="B29" s="694"/>
      <c r="C29" s="694"/>
      <c r="D29" s="694"/>
      <c r="E29" s="61"/>
      <c r="F29" s="61"/>
    </row>
    <row r="30" spans="1:6">
      <c r="A30" s="13"/>
      <c r="B30" s="8"/>
      <c r="C30" s="72"/>
    </row>
    <row r="33" spans="1:4" ht="29.25" customHeight="1" thickBot="1">
      <c r="A33" s="690"/>
      <c r="B33" s="690"/>
      <c r="C33" s="690"/>
    </row>
    <row r="34" spans="1:4" ht="16.5" customHeight="1" thickBot="1">
      <c r="A34" s="73"/>
      <c r="B34" s="124" t="s">
        <v>164</v>
      </c>
      <c r="C34" s="125">
        <f>7.4+57.2</f>
        <v>64.600000000000009</v>
      </c>
      <c r="D34" s="126" t="s">
        <v>165</v>
      </c>
    </row>
    <row r="35" spans="1:4" ht="13.5" thickBot="1">
      <c r="B35" s="127" t="s">
        <v>166</v>
      </c>
      <c r="C35" s="649">
        <v>165</v>
      </c>
      <c r="D35" s="126" t="s">
        <v>165</v>
      </c>
    </row>
    <row r="40" spans="1:4" s="39" customFormat="1" ht="25.5" customHeight="1">
      <c r="B40" s="692"/>
      <c r="C40" s="692"/>
    </row>
    <row r="42" spans="1:4">
      <c r="B42" s="28"/>
    </row>
    <row r="43" spans="1:4">
      <c r="B43" s="28"/>
    </row>
    <row r="46" spans="1:4">
      <c r="B46" s="60"/>
    </row>
    <row r="47" spans="1:4">
      <c r="B47" s="28"/>
    </row>
    <row r="49" spans="1:4">
      <c r="B49" s="28"/>
    </row>
    <row r="59" spans="1:4">
      <c r="A59" s="32"/>
      <c r="B59" s="32"/>
      <c r="C59" s="32"/>
      <c r="D59" s="32"/>
    </row>
    <row r="60" spans="1:4">
      <c r="A60" s="23"/>
      <c r="B60" s="23"/>
      <c r="C60" s="32"/>
      <c r="D60" s="23"/>
    </row>
    <row r="61" spans="1:4">
      <c r="B61" s="16"/>
      <c r="C61" s="14"/>
    </row>
    <row r="62" spans="1:4">
      <c r="B62" s="16"/>
      <c r="C62" s="14"/>
    </row>
    <row r="63" spans="1:4">
      <c r="B63" s="42"/>
      <c r="C63" s="14"/>
    </row>
    <row r="64" spans="1:4">
      <c r="B64" s="16"/>
      <c r="C64" s="14"/>
    </row>
    <row r="65" spans="1:4">
      <c r="B65" s="16"/>
      <c r="C65" s="14"/>
    </row>
    <row r="66" spans="1:4">
      <c r="B66" s="16"/>
      <c r="C66" s="14"/>
    </row>
    <row r="67" spans="1:4">
      <c r="B67" s="16"/>
      <c r="C67" s="14"/>
    </row>
    <row r="68" spans="1:4">
      <c r="A68" s="23"/>
      <c r="B68" s="23"/>
      <c r="C68" s="32"/>
      <c r="D68" s="23"/>
    </row>
    <row r="69" spans="1:4">
      <c r="B69" s="16"/>
      <c r="C69" s="14"/>
      <c r="D69" s="45"/>
    </row>
    <row r="70" spans="1:4">
      <c r="B70" s="16"/>
      <c r="C70" s="14"/>
      <c r="D70" s="45"/>
    </row>
    <row r="71" spans="1:4">
      <c r="B71" s="42"/>
      <c r="C71" s="14"/>
      <c r="D71" s="45"/>
    </row>
    <row r="72" spans="1:4">
      <c r="B72" s="16"/>
      <c r="C72" s="14"/>
      <c r="D72" s="45"/>
    </row>
    <row r="73" spans="1:4">
      <c r="B73" s="16"/>
      <c r="C73" s="14"/>
      <c r="D73" s="45"/>
    </row>
  </sheetData>
  <sortState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394" customWidth="1"/>
    <col min="2" max="2" width="5.5703125" style="394" customWidth="1"/>
    <col min="3" max="3" width="18.140625" style="394" customWidth="1"/>
    <col min="4" max="4" width="11.5703125" style="394" customWidth="1"/>
    <col min="5" max="5" width="9.140625" style="394"/>
    <col min="6" max="6" width="14.7109375" style="394" customWidth="1"/>
    <col min="7" max="7" width="14.28515625" style="395" customWidth="1"/>
    <col min="8" max="8" width="16.140625" style="394" bestFit="1" customWidth="1"/>
    <col min="9" max="16384" width="9.140625" style="394"/>
  </cols>
  <sheetData>
    <row r="1" spans="1:11" s="129" customFormat="1" ht="14.25" customHeight="1">
      <c r="E1" s="472"/>
      <c r="G1" s="128"/>
      <c r="H1" s="128"/>
    </row>
    <row r="2" spans="1:11">
      <c r="A2" s="678"/>
      <c r="B2" s="678"/>
      <c r="C2" s="678"/>
      <c r="D2" s="678"/>
      <c r="E2" s="678"/>
      <c r="F2" s="678"/>
      <c r="G2" s="413"/>
    </row>
    <row r="3" spans="1:11">
      <c r="A3" s="678" t="s">
        <v>831</v>
      </c>
      <c r="B3" s="678"/>
      <c r="C3" s="678"/>
      <c r="D3" s="678"/>
      <c r="E3" s="678"/>
      <c r="F3" s="678"/>
      <c r="G3" s="23"/>
      <c r="H3" s="458"/>
      <c r="I3" s="448"/>
      <c r="J3" s="448"/>
      <c r="K3" s="448"/>
    </row>
    <row r="4" spans="1:11" ht="6.75" customHeight="1">
      <c r="A4" s="23"/>
      <c r="B4" s="440"/>
      <c r="C4" s="440"/>
      <c r="D4" s="440"/>
      <c r="E4" s="440"/>
      <c r="F4" s="383"/>
      <c r="G4" s="383"/>
      <c r="H4" s="471"/>
      <c r="I4" s="448"/>
      <c r="J4" s="448"/>
      <c r="K4" s="448"/>
    </row>
    <row r="5" spans="1:11">
      <c r="A5" s="678" t="s">
        <v>1039</v>
      </c>
      <c r="B5" s="678"/>
      <c r="C5" s="678"/>
      <c r="D5" s="678"/>
      <c r="E5" s="678"/>
      <c r="F5" s="678"/>
      <c r="G5" s="23"/>
      <c r="H5" s="458"/>
      <c r="I5" s="448"/>
      <c r="J5" s="448"/>
      <c r="K5" s="448"/>
    </row>
    <row r="6" spans="1:11">
      <c r="A6" s="678"/>
      <c r="B6" s="678"/>
      <c r="C6" s="678"/>
      <c r="D6" s="678"/>
      <c r="E6" s="678"/>
      <c r="F6" s="678"/>
      <c r="G6" s="413"/>
      <c r="H6" s="471"/>
      <c r="I6" s="448"/>
      <c r="J6" s="448"/>
      <c r="K6" s="448"/>
    </row>
    <row r="7" spans="1:11">
      <c r="A7" s="747" t="s">
        <v>830</v>
      </c>
      <c r="B7" s="748"/>
      <c r="C7" s="748"/>
      <c r="D7" s="748"/>
      <c r="E7" s="748"/>
      <c r="F7" s="749"/>
      <c r="G7" s="413"/>
      <c r="H7" s="458"/>
      <c r="I7" s="448"/>
      <c r="J7" s="448"/>
      <c r="K7" s="448"/>
    </row>
    <row r="8" spans="1:11">
      <c r="A8" s="165" t="s">
        <v>22</v>
      </c>
      <c r="B8" s="445" t="s">
        <v>3</v>
      </c>
      <c r="C8" s="470" t="s">
        <v>829</v>
      </c>
      <c r="D8" s="19">
        <v>12</v>
      </c>
      <c r="E8" s="445"/>
      <c r="F8" s="469"/>
      <c r="G8" s="413"/>
      <c r="H8" s="458"/>
      <c r="I8" s="448"/>
      <c r="J8" s="448"/>
      <c r="K8" s="448"/>
    </row>
    <row r="9" spans="1:11">
      <c r="A9" s="165" t="s">
        <v>23</v>
      </c>
      <c r="B9" s="445" t="s">
        <v>7</v>
      </c>
      <c r="C9" s="427" t="s">
        <v>23</v>
      </c>
      <c r="D9" s="473">
        <v>52</v>
      </c>
      <c r="E9" s="445"/>
      <c r="F9" s="469"/>
      <c r="G9" s="413"/>
      <c r="I9" s="448"/>
      <c r="J9" s="448"/>
      <c r="K9" s="448"/>
    </row>
    <row r="10" spans="1:11">
      <c r="A10" s="165" t="s">
        <v>828</v>
      </c>
      <c r="B10" s="445" t="s">
        <v>9</v>
      </c>
      <c r="C10" s="427" t="s">
        <v>827</v>
      </c>
      <c r="D10" s="220">
        <v>5</v>
      </c>
      <c r="E10" s="752"/>
      <c r="F10" s="753"/>
      <c r="G10" s="413"/>
    </row>
    <row r="11" spans="1:11">
      <c r="A11" s="165" t="s">
        <v>826</v>
      </c>
      <c r="B11" s="445" t="s">
        <v>13</v>
      </c>
      <c r="C11" s="427" t="s">
        <v>25</v>
      </c>
      <c r="D11" s="20">
        <v>7.33</v>
      </c>
      <c r="E11" s="445"/>
      <c r="F11" s="469"/>
      <c r="G11" s="413"/>
      <c r="H11" s="420"/>
      <c r="I11" s="420"/>
      <c r="J11" s="420"/>
    </row>
    <row r="12" spans="1:11">
      <c r="A12" s="165" t="s">
        <v>825</v>
      </c>
      <c r="B12" s="445" t="s">
        <v>14</v>
      </c>
      <c r="C12" s="427" t="s">
        <v>824</v>
      </c>
      <c r="D12" s="220">
        <f>D9*D10</f>
        <v>260</v>
      </c>
      <c r="E12" s="752"/>
      <c r="F12" s="753"/>
      <c r="G12" s="413"/>
      <c r="H12" s="420"/>
      <c r="I12" s="420"/>
      <c r="J12" s="420"/>
    </row>
    <row r="13" spans="1:11" ht="28.5" customHeight="1">
      <c r="A13" s="165" t="s">
        <v>823</v>
      </c>
      <c r="B13" s="445" t="s">
        <v>15</v>
      </c>
      <c r="C13" s="427" t="s">
        <v>822</v>
      </c>
      <c r="D13" s="474">
        <f>TRUNC(D12/D8,0)</f>
        <v>21</v>
      </c>
      <c r="E13" s="754" t="s">
        <v>930</v>
      </c>
      <c r="F13" s="755"/>
      <c r="G13" s="413"/>
    </row>
    <row r="14" spans="1:11">
      <c r="A14" s="747" t="s">
        <v>821</v>
      </c>
      <c r="B14" s="748"/>
      <c r="C14" s="748"/>
      <c r="D14" s="748"/>
      <c r="E14" s="748"/>
      <c r="F14" s="749"/>
      <c r="G14" s="413"/>
      <c r="H14" s="448"/>
    </row>
    <row r="15" spans="1:11" ht="15">
      <c r="A15" s="290" t="s">
        <v>931</v>
      </c>
      <c r="B15" s="13" t="s">
        <v>820</v>
      </c>
      <c r="C15" s="14" t="s">
        <v>934</v>
      </c>
      <c r="D15" s="142">
        <f>DADOS!C11</f>
        <v>9.26</v>
      </c>
      <c r="E15" s="32"/>
      <c r="F15" s="464"/>
      <c r="G15" s="413"/>
      <c r="H15" s="468"/>
    </row>
    <row r="16" spans="1:11">
      <c r="A16" s="290" t="s">
        <v>932</v>
      </c>
      <c r="B16" s="13" t="s">
        <v>819</v>
      </c>
      <c r="C16" s="14" t="s">
        <v>934</v>
      </c>
      <c r="D16" s="467">
        <f>TRUNC(D15*2%,2)</f>
        <v>0.18</v>
      </c>
      <c r="E16" s="32"/>
      <c r="F16" s="464"/>
      <c r="G16" s="466"/>
      <c r="H16" s="465"/>
    </row>
    <row r="17" spans="1:8">
      <c r="A17" s="165" t="s">
        <v>933</v>
      </c>
      <c r="B17" s="13" t="s">
        <v>816</v>
      </c>
      <c r="C17" s="334" t="s">
        <v>934</v>
      </c>
      <c r="D17" s="228">
        <f>TRUNC(D16*15%,2)</f>
        <v>0.02</v>
      </c>
      <c r="E17" s="14"/>
      <c r="F17" s="464"/>
      <c r="G17" s="413"/>
      <c r="H17" s="463"/>
    </row>
    <row r="18" spans="1:8">
      <c r="A18" s="457" t="s">
        <v>935</v>
      </c>
      <c r="B18" s="13" t="s">
        <v>815</v>
      </c>
      <c r="C18" s="460" t="s">
        <v>818</v>
      </c>
      <c r="D18" s="462">
        <f>'pontos coleta rss'!C34</f>
        <v>64.600000000000009</v>
      </c>
      <c r="E18" s="14"/>
      <c r="F18" s="459"/>
      <c r="G18" s="413"/>
      <c r="H18" s="131"/>
    </row>
    <row r="19" spans="1:8" ht="25.5">
      <c r="A19" s="461" t="s">
        <v>817</v>
      </c>
      <c r="B19" s="13" t="s">
        <v>813</v>
      </c>
      <c r="C19" s="460" t="s">
        <v>818</v>
      </c>
      <c r="D19" s="202">
        <f>'pontos coleta rss'!C35*2</f>
        <v>330</v>
      </c>
      <c r="E19" s="14"/>
      <c r="F19" s="459"/>
      <c r="G19" s="413"/>
      <c r="H19" s="131"/>
    </row>
    <row r="20" spans="1:8">
      <c r="A20" s="16" t="s">
        <v>43</v>
      </c>
      <c r="B20" s="13" t="s">
        <v>906</v>
      </c>
      <c r="C20" s="460" t="s">
        <v>818</v>
      </c>
      <c r="D20" s="202">
        <f>D18+D19</f>
        <v>394.6</v>
      </c>
      <c r="E20" s="545"/>
      <c r="F20" s="459"/>
      <c r="G20" s="413"/>
      <c r="H20" s="131"/>
    </row>
    <row r="21" spans="1:8">
      <c r="A21" s="165" t="s">
        <v>46</v>
      </c>
      <c r="B21" s="13" t="s">
        <v>905</v>
      </c>
      <c r="C21" s="427" t="s">
        <v>25</v>
      </c>
      <c r="D21" s="222">
        <v>7.33</v>
      </c>
      <c r="E21" s="756"/>
      <c r="F21" s="757"/>
      <c r="G21" s="413"/>
      <c r="H21" s="458"/>
    </row>
    <row r="22" spans="1:8">
      <c r="A22" s="457" t="s">
        <v>814</v>
      </c>
      <c r="B22" s="13" t="s">
        <v>907</v>
      </c>
      <c r="C22" s="440" t="s">
        <v>812</v>
      </c>
      <c r="D22" s="20">
        <v>20</v>
      </c>
      <c r="E22" s="750"/>
      <c r="F22" s="751"/>
      <c r="G22" s="413"/>
      <c r="H22" s="145"/>
    </row>
    <row r="23" spans="1:8" s="420" customFormat="1">
      <c r="A23" s="747" t="s">
        <v>811</v>
      </c>
      <c r="B23" s="748"/>
      <c r="C23" s="748"/>
      <c r="D23" s="748"/>
      <c r="E23" s="748"/>
      <c r="F23" s="749"/>
      <c r="G23" s="413"/>
    </row>
    <row r="24" spans="1:8" s="420" customFormat="1" hidden="1">
      <c r="A24" s="758" t="s">
        <v>810</v>
      </c>
      <c r="B24" s="759"/>
      <c r="C24" s="759"/>
      <c r="D24" s="759"/>
      <c r="E24" s="759"/>
      <c r="F24" s="760"/>
      <c r="G24" s="413"/>
    </row>
    <row r="25" spans="1:8" hidden="1">
      <c r="A25" s="430" t="s">
        <v>795</v>
      </c>
      <c r="B25" s="445" t="s">
        <v>784</v>
      </c>
      <c r="C25" s="429"/>
      <c r="D25" s="456"/>
      <c r="E25" s="420"/>
      <c r="F25" s="419"/>
      <c r="G25" s="413"/>
    </row>
    <row r="26" spans="1:8" s="448" customFormat="1" hidden="1">
      <c r="A26" s="423" t="s">
        <v>115</v>
      </c>
      <c r="B26" s="445" t="s">
        <v>783</v>
      </c>
      <c r="C26" s="427" t="s">
        <v>107</v>
      </c>
      <c r="D26" s="228"/>
      <c r="E26" s="436"/>
      <c r="F26" s="419"/>
      <c r="G26" s="413"/>
      <c r="H26" s="131"/>
    </row>
    <row r="27" spans="1:8" s="448" customFormat="1" hidden="1">
      <c r="A27" s="425" t="s">
        <v>108</v>
      </c>
      <c r="B27" s="445" t="s">
        <v>809</v>
      </c>
      <c r="C27" s="422" t="s">
        <v>109</v>
      </c>
      <c r="D27" s="456"/>
      <c r="E27" s="436"/>
      <c r="F27" s="419"/>
      <c r="G27" s="413"/>
    </row>
    <row r="28" spans="1:8" s="448" customFormat="1" hidden="1">
      <c r="A28" s="423" t="s">
        <v>110</v>
      </c>
      <c r="B28" s="445" t="s">
        <v>808</v>
      </c>
      <c r="C28" s="422" t="s">
        <v>111</v>
      </c>
      <c r="D28" s="456"/>
      <c r="E28" s="436"/>
      <c r="F28" s="435"/>
      <c r="G28" s="406"/>
    </row>
    <row r="29" spans="1:8" s="448" customFormat="1" hidden="1">
      <c r="A29" s="438" t="s">
        <v>112</v>
      </c>
      <c r="B29" s="445" t="s">
        <v>807</v>
      </c>
      <c r="C29" s="422" t="s">
        <v>113</v>
      </c>
      <c r="D29" s="437"/>
      <c r="E29" s="436"/>
      <c r="F29" s="455"/>
      <c r="G29" s="406"/>
    </row>
    <row r="30" spans="1:8" s="448" customFormat="1">
      <c r="A30" s="747" t="s">
        <v>806</v>
      </c>
      <c r="B30" s="748"/>
      <c r="C30" s="748"/>
      <c r="D30" s="748"/>
      <c r="E30" s="748"/>
      <c r="F30" s="749"/>
      <c r="G30" s="413"/>
    </row>
    <row r="31" spans="1:8" s="448" customFormat="1">
      <c r="A31" s="454" t="s">
        <v>805</v>
      </c>
      <c r="B31" s="453" t="s">
        <v>804</v>
      </c>
      <c r="C31" s="452"/>
      <c r="D31" s="451" t="s">
        <v>803</v>
      </c>
      <c r="E31" s="450" t="s">
        <v>802</v>
      </c>
      <c r="F31" s="449"/>
      <c r="G31" s="413"/>
    </row>
    <row r="32" spans="1:8" s="448" customFormat="1">
      <c r="A32" s="423" t="s">
        <v>115</v>
      </c>
      <c r="B32" s="13" t="s">
        <v>801</v>
      </c>
      <c r="C32" s="427" t="s">
        <v>107</v>
      </c>
      <c r="D32" s="441">
        <v>62660</v>
      </c>
      <c r="E32" s="436" t="s">
        <v>937</v>
      </c>
      <c r="F32" s="419"/>
      <c r="G32" s="413"/>
    </row>
    <row r="33" spans="1:8" s="448" customFormat="1">
      <c r="A33" s="425" t="s">
        <v>108</v>
      </c>
      <c r="B33" s="13" t="s">
        <v>800</v>
      </c>
      <c r="C33" s="424" t="s">
        <v>109</v>
      </c>
      <c r="D33" s="439">
        <v>1</v>
      </c>
      <c r="E33" s="436"/>
      <c r="F33" s="419"/>
      <c r="G33" s="413"/>
    </row>
    <row r="34" spans="1:8">
      <c r="A34" s="423" t="s">
        <v>110</v>
      </c>
      <c r="B34" s="13" t="s">
        <v>799</v>
      </c>
      <c r="C34" s="422" t="s">
        <v>111</v>
      </c>
      <c r="D34" s="439">
        <v>60</v>
      </c>
      <c r="E34" s="420"/>
      <c r="F34" s="419"/>
      <c r="G34" s="413"/>
    </row>
    <row r="35" spans="1:8">
      <c r="A35" s="418" t="s">
        <v>112</v>
      </c>
      <c r="B35" s="447" t="s">
        <v>798</v>
      </c>
      <c r="C35" s="417" t="s">
        <v>113</v>
      </c>
      <c r="D35" s="446">
        <v>20</v>
      </c>
      <c r="E35" s="415"/>
      <c r="F35" s="414"/>
      <c r="G35" s="413"/>
    </row>
    <row r="36" spans="1:8" hidden="1">
      <c r="A36" s="747" t="s">
        <v>797</v>
      </c>
      <c r="B36" s="748"/>
      <c r="C36" s="748"/>
      <c r="D36" s="748"/>
      <c r="E36" s="748"/>
      <c r="F36" s="749"/>
      <c r="G36" s="413"/>
    </row>
    <row r="37" spans="1:8" hidden="1">
      <c r="A37" s="430" t="s">
        <v>104</v>
      </c>
      <c r="B37" s="445" t="s">
        <v>782</v>
      </c>
      <c r="C37" s="429"/>
      <c r="D37" s="428"/>
      <c r="E37" s="420"/>
      <c r="F37" s="419"/>
      <c r="G37" s="413"/>
    </row>
    <row r="38" spans="1:8" hidden="1">
      <c r="A38" s="423" t="s">
        <v>115</v>
      </c>
      <c r="B38" s="445" t="s">
        <v>781</v>
      </c>
      <c r="C38" s="427" t="s">
        <v>107</v>
      </c>
      <c r="D38" s="426"/>
      <c r="E38" s="420"/>
      <c r="F38" s="419"/>
      <c r="G38" s="413"/>
      <c r="H38" s="131"/>
    </row>
    <row r="39" spans="1:8" hidden="1">
      <c r="A39" s="425" t="s">
        <v>108</v>
      </c>
      <c r="B39" s="445" t="s">
        <v>780</v>
      </c>
      <c r="C39" s="424" t="s">
        <v>109</v>
      </c>
      <c r="D39" s="421"/>
      <c r="E39" s="420"/>
      <c r="F39" s="419"/>
      <c r="G39" s="413"/>
    </row>
    <row r="40" spans="1:8" hidden="1">
      <c r="A40" s="423" t="s">
        <v>110</v>
      </c>
      <c r="B40" s="445" t="s">
        <v>779</v>
      </c>
      <c r="C40" s="422" t="s">
        <v>111</v>
      </c>
      <c r="D40" s="421"/>
      <c r="E40" s="420"/>
      <c r="F40" s="419"/>
      <c r="G40" s="413"/>
    </row>
    <row r="41" spans="1:8" hidden="1">
      <c r="A41" s="418" t="s">
        <v>112</v>
      </c>
      <c r="B41" s="444" t="s">
        <v>778</v>
      </c>
      <c r="C41" s="417" t="s">
        <v>113</v>
      </c>
      <c r="D41" s="416"/>
      <c r="E41" s="415"/>
      <c r="F41" s="414"/>
      <c r="G41" s="413"/>
    </row>
    <row r="42" spans="1:8" hidden="1">
      <c r="A42" s="701" t="s">
        <v>796</v>
      </c>
      <c r="B42" s="702"/>
      <c r="C42" s="702"/>
      <c r="D42" s="702"/>
      <c r="E42" s="702"/>
      <c r="F42" s="703"/>
      <c r="G42" s="413"/>
    </row>
    <row r="43" spans="1:8" hidden="1">
      <c r="A43" s="430" t="s">
        <v>795</v>
      </c>
      <c r="B43" s="13" t="s">
        <v>777</v>
      </c>
      <c r="C43" s="429"/>
      <c r="D43" s="443"/>
      <c r="E43" s="442" t="s">
        <v>794</v>
      </c>
      <c r="F43" s="419"/>
      <c r="G43" s="406"/>
    </row>
    <row r="44" spans="1:8" hidden="1">
      <c r="A44" s="423" t="s">
        <v>115</v>
      </c>
      <c r="B44" s="13" t="s">
        <v>776</v>
      </c>
      <c r="C44" s="427" t="s">
        <v>107</v>
      </c>
      <c r="D44" s="441"/>
      <c r="E44" s="436"/>
      <c r="F44" s="435"/>
      <c r="G44" s="406"/>
    </row>
    <row r="45" spans="1:8" hidden="1">
      <c r="A45" s="425" t="s">
        <v>108</v>
      </c>
      <c r="B45" s="13" t="s">
        <v>775</v>
      </c>
      <c r="C45" s="424" t="s">
        <v>109</v>
      </c>
      <c r="D45" s="439"/>
      <c r="E45" s="440"/>
      <c r="F45" s="419"/>
      <c r="G45" s="413"/>
    </row>
    <row r="46" spans="1:8" hidden="1">
      <c r="A46" s="423" t="s">
        <v>110</v>
      </c>
      <c r="B46" s="13" t="s">
        <v>774</v>
      </c>
      <c r="C46" s="422" t="s">
        <v>111</v>
      </c>
      <c r="D46" s="439"/>
      <c r="E46" s="436"/>
      <c r="F46" s="435"/>
      <c r="G46" s="406"/>
    </row>
    <row r="47" spans="1:8" hidden="1">
      <c r="A47" s="438" t="s">
        <v>112</v>
      </c>
      <c r="B47" s="13" t="s">
        <v>773</v>
      </c>
      <c r="C47" s="422" t="s">
        <v>113</v>
      </c>
      <c r="D47" s="437"/>
      <c r="E47" s="436"/>
      <c r="F47" s="435"/>
      <c r="G47" s="406"/>
    </row>
    <row r="48" spans="1:8" hidden="1">
      <c r="A48" s="225" t="s">
        <v>793</v>
      </c>
      <c r="B48" s="13" t="s">
        <v>772</v>
      </c>
      <c r="C48" s="434"/>
      <c r="D48" s="433"/>
      <c r="E48" s="432"/>
      <c r="F48" s="431"/>
      <c r="G48" s="406"/>
    </row>
    <row r="49" spans="1:8" hidden="1">
      <c r="A49" s="741" t="s">
        <v>792</v>
      </c>
      <c r="B49" s="742"/>
      <c r="C49" s="742"/>
      <c r="D49" s="742"/>
      <c r="E49" s="742"/>
      <c r="F49" s="743"/>
      <c r="G49" s="413"/>
    </row>
    <row r="50" spans="1:8" hidden="1">
      <c r="A50" s="430" t="s">
        <v>104</v>
      </c>
      <c r="B50" s="13" t="s">
        <v>771</v>
      </c>
      <c r="C50" s="429"/>
      <c r="D50" s="428"/>
      <c r="E50" s="420"/>
      <c r="F50" s="419"/>
      <c r="G50" s="413"/>
    </row>
    <row r="51" spans="1:8" hidden="1">
      <c r="A51" s="423" t="s">
        <v>115</v>
      </c>
      <c r="B51" s="13" t="s">
        <v>791</v>
      </c>
      <c r="C51" s="427" t="s">
        <v>107</v>
      </c>
      <c r="D51" s="426"/>
      <c r="E51" s="420"/>
      <c r="F51" s="419"/>
      <c r="G51" s="413"/>
      <c r="H51" s="131"/>
    </row>
    <row r="52" spans="1:8" hidden="1">
      <c r="A52" s="425" t="s">
        <v>108</v>
      </c>
      <c r="B52" s="13" t="s">
        <v>790</v>
      </c>
      <c r="C52" s="424" t="s">
        <v>109</v>
      </c>
      <c r="D52" s="421"/>
      <c r="E52" s="420"/>
      <c r="F52" s="419"/>
      <c r="G52" s="413"/>
    </row>
    <row r="53" spans="1:8" hidden="1">
      <c r="A53" s="423" t="s">
        <v>110</v>
      </c>
      <c r="B53" s="13" t="s">
        <v>789</v>
      </c>
      <c r="C53" s="422" t="s">
        <v>111</v>
      </c>
      <c r="D53" s="421"/>
      <c r="E53" s="420"/>
      <c r="F53" s="419"/>
      <c r="G53" s="413"/>
    </row>
    <row r="54" spans="1:8" hidden="1">
      <c r="A54" s="418" t="s">
        <v>112</v>
      </c>
      <c r="B54" s="13" t="s">
        <v>788</v>
      </c>
      <c r="C54" s="417" t="s">
        <v>113</v>
      </c>
      <c r="D54" s="416"/>
      <c r="E54" s="415"/>
      <c r="F54" s="414"/>
      <c r="G54" s="413"/>
    </row>
    <row r="55" spans="1:8" hidden="1">
      <c r="A55" s="412"/>
      <c r="B55" s="411"/>
      <c r="C55" s="410"/>
      <c r="D55" s="409"/>
      <c r="E55" s="408"/>
      <c r="F55" s="407"/>
      <c r="G55" s="406"/>
    </row>
    <row r="57" spans="1:8">
      <c r="A57" s="745"/>
      <c r="B57" s="746"/>
      <c r="C57" s="746"/>
      <c r="D57" s="746"/>
      <c r="E57" s="746"/>
      <c r="F57" s="746"/>
      <c r="G57" s="405"/>
      <c r="H57" s="405"/>
    </row>
    <row r="58" spans="1:8" s="403" customFormat="1" ht="29.25" customHeight="1">
      <c r="A58" s="739" t="s">
        <v>936</v>
      </c>
      <c r="B58" s="746"/>
      <c r="C58" s="746"/>
      <c r="D58" s="746"/>
      <c r="E58" s="746"/>
      <c r="F58" s="746"/>
    </row>
    <row r="59" spans="1:8" s="403" customFormat="1" ht="13.5" customHeight="1">
      <c r="A59" s="404" t="s">
        <v>787</v>
      </c>
      <c r="B59" s="402"/>
      <c r="C59" s="402"/>
      <c r="D59" s="402"/>
      <c r="E59" s="402"/>
      <c r="F59" s="402"/>
    </row>
    <row r="60" spans="1:8" s="403" customFormat="1" ht="12.95" customHeight="1">
      <c r="A60" s="404" t="s">
        <v>786</v>
      </c>
      <c r="B60" s="402"/>
      <c r="C60" s="402"/>
      <c r="D60" s="402"/>
      <c r="E60" s="402"/>
      <c r="F60" s="402"/>
    </row>
    <row r="61" spans="1:8" ht="12.75" customHeight="1">
      <c r="A61" s="129"/>
      <c r="B61" s="402"/>
      <c r="C61" s="402"/>
      <c r="D61" s="402"/>
      <c r="E61" s="402"/>
      <c r="F61" s="402"/>
      <c r="G61" s="398"/>
      <c r="H61" s="401"/>
    </row>
    <row r="62" spans="1:8">
      <c r="E62" s="397"/>
      <c r="F62" s="397"/>
      <c r="G62" s="396"/>
    </row>
    <row r="63" spans="1:8">
      <c r="A63" s="745"/>
      <c r="B63" s="745"/>
      <c r="C63" s="745"/>
      <c r="D63" s="745"/>
      <c r="E63" s="745"/>
      <c r="F63" s="745"/>
      <c r="G63" s="398"/>
    </row>
    <row r="64" spans="1:8">
      <c r="A64" s="400" t="s">
        <v>785</v>
      </c>
      <c r="B64" s="399"/>
      <c r="C64" s="399"/>
      <c r="D64" s="399"/>
      <c r="E64" s="399"/>
      <c r="F64" s="399"/>
      <c r="G64" s="398"/>
    </row>
    <row r="65" spans="1:7">
      <c r="A65" s="744"/>
      <c r="B65" s="744"/>
      <c r="C65" s="744"/>
      <c r="D65" s="744"/>
      <c r="E65" s="744"/>
      <c r="F65" s="744"/>
      <c r="G65" s="396"/>
    </row>
  </sheetData>
  <mergeCells count="21">
    <mergeCell ref="A5:F5"/>
    <mergeCell ref="E12:F12"/>
    <mergeCell ref="A2:F2"/>
    <mergeCell ref="A24:F24"/>
    <mergeCell ref="A3:F3"/>
    <mergeCell ref="A30:F30"/>
    <mergeCell ref="E22:F22"/>
    <mergeCell ref="E10:F10"/>
    <mergeCell ref="A6:F6"/>
    <mergeCell ref="A42:F42"/>
    <mergeCell ref="A7:F7"/>
    <mergeCell ref="E13:F13"/>
    <mergeCell ref="E21:F21"/>
    <mergeCell ref="A14:F14"/>
    <mergeCell ref="A36:F36"/>
    <mergeCell ref="A23:F23"/>
    <mergeCell ref="A49:F49"/>
    <mergeCell ref="A65:F65"/>
    <mergeCell ref="A57:F57"/>
    <mergeCell ref="A63:F63"/>
    <mergeCell ref="A58:F58"/>
  </mergeCells>
  <dataValidations count="4">
    <dataValidation allowBlank="1" showInputMessage="1" showErrorMessage="1" sqref="D32:D35 D25:D26 D28:D29 D44:D47"/>
    <dataValidation type="whole" operator="greaterThanOrEqual" allowBlank="1" showInputMessage="1" showErrorMessage="1" sqref="D33 D45">
      <formula1>1</formula1>
    </dataValidation>
    <dataValidation type="decimal" operator="lessThanOrEqual" allowBlank="1" showInputMessage="1" showErrorMessage="1" sqref="D35 D47">
      <formula1>35</formula1>
    </dataValidation>
    <dataValidation type="whole" operator="greaterThanOrEqual" allowBlank="1" showInputMessage="1" showErrorMessage="1" sqref="D34 D46">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193" customWidth="1"/>
    <col min="2" max="2" width="2.7109375" style="193" customWidth="1"/>
    <col min="3" max="3" width="20.7109375" style="193" customWidth="1"/>
    <col min="4" max="4" width="10.85546875" style="193" customWidth="1"/>
    <col min="5" max="5" width="20.7109375" style="193" customWidth="1"/>
    <col min="6" max="6" width="16.140625" style="193" customWidth="1"/>
    <col min="7" max="7" width="2" style="193" customWidth="1"/>
    <col min="8" max="8" width="13.28515625" style="193" bestFit="1" customWidth="1"/>
    <col min="9" max="16384" width="11.42578125" style="193"/>
  </cols>
  <sheetData>
    <row r="1" spans="1:10" ht="20.25" customHeight="1">
      <c r="A1" s="678" t="s">
        <v>1040</v>
      </c>
      <c r="B1" s="678"/>
      <c r="C1" s="678"/>
      <c r="D1" s="678"/>
      <c r="E1" s="678"/>
      <c r="F1" s="678"/>
    </row>
    <row r="2" spans="1:10" ht="12.95" customHeight="1">
      <c r="A2" s="678" t="s">
        <v>756</v>
      </c>
      <c r="B2" s="678"/>
      <c r="C2" s="678"/>
      <c r="D2" s="678"/>
      <c r="E2" s="678"/>
      <c r="F2" s="678"/>
    </row>
    <row r="3" spans="1:10" ht="12.95" customHeight="1">
      <c r="A3" s="23"/>
      <c r="B3" s="16"/>
      <c r="C3" s="16"/>
      <c r="D3" s="16"/>
      <c r="E3" s="16"/>
      <c r="F3" s="383"/>
    </row>
    <row r="4" spans="1:10" ht="18.75" customHeight="1">
      <c r="A4" s="679" t="s">
        <v>1039</v>
      </c>
      <c r="B4" s="679"/>
      <c r="C4" s="679"/>
      <c r="D4" s="679"/>
      <c r="E4" s="679"/>
      <c r="F4" s="679"/>
    </row>
    <row r="5" spans="1:10" ht="12.95" customHeight="1">
      <c r="A5" s="23"/>
      <c r="B5" s="16"/>
      <c r="C5" s="16"/>
      <c r="D5" s="16"/>
      <c r="E5" s="16"/>
      <c r="F5" s="16"/>
    </row>
    <row r="6" spans="1:10" ht="12.95" customHeight="1">
      <c r="A6" s="16"/>
      <c r="B6" s="16"/>
      <c r="C6" s="16"/>
      <c r="D6" s="16"/>
      <c r="E6" s="16"/>
      <c r="F6" s="16"/>
    </row>
    <row r="7" spans="1:10" ht="12.95" customHeight="1">
      <c r="A7" s="680" t="s">
        <v>948</v>
      </c>
      <c r="B7" s="680"/>
      <c r="C7" s="680"/>
      <c r="D7" s="680"/>
      <c r="E7" s="680"/>
      <c r="F7" s="680"/>
    </row>
    <row r="8" spans="1:10" ht="12.95" customHeight="1">
      <c r="A8" s="681" t="s">
        <v>758</v>
      </c>
      <c r="B8" s="681"/>
      <c r="C8" s="681"/>
      <c r="D8" s="681"/>
      <c r="E8" s="547" t="s">
        <v>759</v>
      </c>
      <c r="F8" s="547" t="s">
        <v>760</v>
      </c>
      <c r="J8" s="384"/>
    </row>
    <row r="9" spans="1:10" ht="12.95" customHeight="1">
      <c r="A9" s="677" t="s">
        <v>761</v>
      </c>
      <c r="B9" s="677"/>
      <c r="C9" s="677"/>
      <c r="D9" s="677"/>
      <c r="E9" s="385">
        <f>F9/F22</f>
        <v>0.38533927399383466</v>
      </c>
      <c r="F9" s="386">
        <f>'1.0 - Mão de Obra Direta (MO)'!G62</f>
        <v>88927.799999999988</v>
      </c>
      <c r="H9" s="387">
        <f>F9</f>
        <v>88927.799999999988</v>
      </c>
      <c r="J9" s="384">
        <f>F9/F22</f>
        <v>0.38533927399383466</v>
      </c>
    </row>
    <row r="10" spans="1:10" ht="12.95" customHeight="1">
      <c r="A10" s="677" t="s">
        <v>762</v>
      </c>
      <c r="B10" s="677"/>
      <c r="C10" s="677"/>
      <c r="D10" s="677"/>
      <c r="E10" s="385">
        <f>F10/F22</f>
        <v>4.9402471024850604E-2</v>
      </c>
      <c r="F10" s="386">
        <f>'2.0 - Custos Dependentes (MO)'!G136</f>
        <v>11401</v>
      </c>
      <c r="H10" s="387">
        <f t="shared" ref="H10:H13" si="0">F10</f>
        <v>11401</v>
      </c>
      <c r="J10" s="384">
        <f>H10/F22</f>
        <v>4.9402471024850604E-2</v>
      </c>
    </row>
    <row r="11" spans="1:10" ht="12.95" customHeight="1">
      <c r="A11" s="677" t="s">
        <v>766</v>
      </c>
      <c r="B11" s="677"/>
      <c r="C11" s="677"/>
      <c r="D11" s="677"/>
      <c r="E11" s="385">
        <f>F11/F22</f>
        <v>0.19976307959777612</v>
      </c>
      <c r="F11" s="386">
        <f>'3.0 - Custos Dependentes (Km)'!G101</f>
        <v>46100.91</v>
      </c>
      <c r="H11" s="387">
        <f t="shared" si="0"/>
        <v>46100.91</v>
      </c>
      <c r="J11" s="384">
        <f>H11/F22</f>
        <v>0.19976307959777612</v>
      </c>
    </row>
    <row r="12" spans="1:10" ht="12.95" customHeight="1">
      <c r="A12" s="677" t="s">
        <v>706</v>
      </c>
      <c r="B12" s="677"/>
      <c r="C12" s="677"/>
      <c r="D12" s="677"/>
      <c r="E12" s="385">
        <f>F12/F22</f>
        <v>9.70699407867988E-2</v>
      </c>
      <c r="F12" s="386">
        <f>'4.0 - Custos Fixos'!G110</f>
        <v>22401.599999999999</v>
      </c>
      <c r="H12" s="387">
        <f t="shared" si="0"/>
        <v>22401.599999999999</v>
      </c>
      <c r="J12" s="384">
        <f>H12/F22</f>
        <v>9.70699407867988E-2</v>
      </c>
    </row>
    <row r="13" spans="1:10" ht="13.5" customHeight="1">
      <c r="A13" s="677" t="s">
        <v>1034</v>
      </c>
      <c r="B13" s="677"/>
      <c r="C13" s="677"/>
      <c r="D13" s="677"/>
      <c r="E13" s="385">
        <f>F13/F22</f>
        <v>7.8863693768290583E-2</v>
      </c>
      <c r="F13" s="386">
        <f>'5.0 - Custos Destinação'!E32*'Custos Totais RSS'!F16</f>
        <v>18200</v>
      </c>
      <c r="H13" s="387">
        <f t="shared" si="0"/>
        <v>18200</v>
      </c>
      <c r="J13" s="384">
        <f>H13/F22</f>
        <v>7.8863693768290583E-2</v>
      </c>
    </row>
    <row r="14" spans="1:10" ht="12.95" customHeight="1">
      <c r="A14" s="761" t="s">
        <v>1043</v>
      </c>
      <c r="B14" s="762"/>
      <c r="C14" s="762"/>
      <c r="D14" s="762"/>
      <c r="E14" s="762"/>
      <c r="F14" s="389">
        <f>SUM(F9:F13)</f>
        <v>187031.31</v>
      </c>
      <c r="H14" s="387">
        <f>SUM(H9:H13)</f>
        <v>187031.31</v>
      </c>
      <c r="J14" s="384"/>
    </row>
    <row r="15" spans="1:10" ht="12.95" customHeight="1">
      <c r="A15" s="390"/>
      <c r="B15" s="238"/>
      <c r="C15" s="238"/>
      <c r="D15" s="238"/>
      <c r="E15" s="238"/>
      <c r="F15" s="391"/>
      <c r="H15" s="387"/>
      <c r="J15" s="384"/>
    </row>
    <row r="16" spans="1:10" ht="21.75" customHeight="1">
      <c r="A16" s="688" t="s">
        <v>949</v>
      </c>
      <c r="B16" s="688"/>
      <c r="C16" s="688"/>
      <c r="D16" s="688"/>
      <c r="E16" s="688"/>
      <c r="F16" s="546">
        <f>TRUNC('Dados Gerais RSS'!D17*'Dados Gerais RSS'!D12*1000,2)</f>
        <v>5200</v>
      </c>
      <c r="H16" s="387"/>
      <c r="J16" s="384"/>
    </row>
    <row r="17" spans="1:11" ht="12.95" customHeight="1">
      <c r="A17" s="238"/>
      <c r="B17" s="238"/>
      <c r="C17" s="238"/>
      <c r="D17" s="238"/>
      <c r="E17" s="238"/>
      <c r="F17" s="148"/>
      <c r="H17" s="387"/>
      <c r="J17" s="384"/>
    </row>
    <row r="18" spans="1:11" ht="18" customHeight="1">
      <c r="A18" s="688" t="s">
        <v>950</v>
      </c>
      <c r="B18" s="688"/>
      <c r="C18" s="688"/>
      <c r="D18" s="688"/>
      <c r="E18" s="688"/>
      <c r="F18" s="546">
        <f>TRUNC(F14/F16,2)</f>
        <v>35.96</v>
      </c>
      <c r="H18" s="387">
        <f>H14+F20</f>
        <v>230777.93</v>
      </c>
      <c r="I18" s="193">
        <f>F18*E20</f>
        <v>8.4110440000000004</v>
      </c>
      <c r="J18" s="384">
        <f>1-H14/H18</f>
        <v>0.18956154082844923</v>
      </c>
      <c r="K18" s="387"/>
    </row>
    <row r="19" spans="1:11" ht="12.95" customHeight="1">
      <c r="A19" s="390"/>
      <c r="B19" s="238"/>
      <c r="C19" s="238"/>
      <c r="D19" s="238"/>
      <c r="E19" s="238"/>
      <c r="F19" s="391"/>
      <c r="H19" s="387"/>
      <c r="J19" s="384"/>
    </row>
    <row r="20" spans="1:11" ht="12.95" customHeight="1">
      <c r="A20" s="688" t="s">
        <v>764</v>
      </c>
      <c r="B20" s="688"/>
      <c r="C20" s="688"/>
      <c r="D20" s="688"/>
      <c r="E20" s="392">
        <v>0.2339</v>
      </c>
      <c r="F20" s="546">
        <f>TRUNC(F14*E20,2)</f>
        <v>43746.62</v>
      </c>
      <c r="H20" s="387"/>
      <c r="J20" s="384"/>
    </row>
    <row r="21" spans="1:11" ht="12.95" customHeight="1">
      <c r="A21" s="390"/>
      <c r="B21" s="238"/>
      <c r="C21" s="238"/>
      <c r="D21" s="238"/>
      <c r="E21" s="238"/>
      <c r="F21" s="391"/>
      <c r="H21" s="387"/>
      <c r="J21" s="384"/>
    </row>
    <row r="22" spans="1:11" ht="12.95" customHeight="1">
      <c r="A22" s="761" t="s">
        <v>1041</v>
      </c>
      <c r="B22" s="762"/>
      <c r="C22" s="762"/>
      <c r="D22" s="762"/>
      <c r="E22" s="762"/>
      <c r="F22" s="389">
        <f>F14+F20</f>
        <v>230777.93</v>
      </c>
      <c r="H22" s="387">
        <f>F22/12</f>
        <v>19231.494166666667</v>
      </c>
      <c r="J22" s="384"/>
    </row>
    <row r="23" spans="1:11" ht="12.95" customHeight="1">
      <c r="A23" s="238"/>
      <c r="B23" s="238"/>
      <c r="C23" s="238"/>
      <c r="D23" s="238"/>
      <c r="E23" s="238"/>
      <c r="F23" s="148"/>
      <c r="H23" s="387"/>
      <c r="J23" s="384"/>
    </row>
    <row r="24" spans="1:11" ht="12.95" customHeight="1">
      <c r="A24" s="393"/>
      <c r="B24" s="32"/>
      <c r="C24" s="32"/>
      <c r="D24" s="32"/>
      <c r="E24" s="32"/>
      <c r="F24" s="391"/>
      <c r="G24" s="387"/>
    </row>
    <row r="25" spans="1:11" ht="12.95" customHeight="1" thickBot="1">
      <c r="A25" s="763" t="s">
        <v>1042</v>
      </c>
      <c r="B25" s="764"/>
      <c r="C25" s="764"/>
      <c r="D25" s="764"/>
      <c r="E25" s="764"/>
      <c r="F25" s="576">
        <f>TRUNC(F22/F16,9)</f>
        <v>44.380371152999999</v>
      </c>
      <c r="G25" s="387"/>
      <c r="H25" s="575">
        <f>F16*F25</f>
        <v>230777.92999559999</v>
      </c>
    </row>
    <row r="26" spans="1:11" ht="12.95" customHeight="1">
      <c r="A26" s="687"/>
      <c r="B26" s="687"/>
      <c r="C26" s="687"/>
      <c r="D26" s="687"/>
      <c r="E26" s="687"/>
      <c r="F26" s="687"/>
    </row>
    <row r="28" spans="1:11" ht="28.5" customHeight="1">
      <c r="A28" s="739" t="s">
        <v>1044</v>
      </c>
      <c r="B28" s="739"/>
      <c r="C28" s="739"/>
      <c r="D28" s="739"/>
      <c r="E28" s="739"/>
      <c r="F28" s="739"/>
    </row>
  </sheetData>
  <mergeCells count="18">
    <mergeCell ref="A28:F28"/>
    <mergeCell ref="A10:D10"/>
    <mergeCell ref="A11:D11"/>
    <mergeCell ref="A12:D12"/>
    <mergeCell ref="A13:D13"/>
    <mergeCell ref="A14:E14"/>
    <mergeCell ref="A16:E16"/>
    <mergeCell ref="A18:E18"/>
    <mergeCell ref="A20:D20"/>
    <mergeCell ref="A22:E22"/>
    <mergeCell ref="A25:E25"/>
    <mergeCell ref="A26:F26"/>
    <mergeCell ref="A9:D9"/>
    <mergeCell ref="A1:F1"/>
    <mergeCell ref="A2:F2"/>
    <mergeCell ref="A4:F4"/>
    <mergeCell ref="A7:F7"/>
    <mergeCell ref="A8:D8"/>
  </mergeCells>
  <printOptions horizontalCentered="1"/>
  <pageMargins left="0.7" right="0.7" top="1.5536458333333334" bottom="0.75" header="0.3" footer="0.3"/>
  <pageSetup paperSize="9" scale="96"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131" customWidth="1"/>
    <col min="2" max="2" width="4.5703125" style="131" customWidth="1"/>
    <col min="3" max="3" width="25.140625" style="131" customWidth="1"/>
    <col min="4" max="4" width="2.140625" style="131" bestFit="1" customWidth="1"/>
    <col min="5" max="5" width="15.42578125" style="131" bestFit="1" customWidth="1"/>
    <col min="6" max="6" width="2.140625" style="131" bestFit="1" customWidth="1"/>
    <col min="7" max="7" width="23.140625" style="131" bestFit="1" customWidth="1"/>
    <col min="8" max="8" width="46.140625" style="475" customWidth="1"/>
    <col min="9" max="16384" width="9.140625" style="131"/>
  </cols>
  <sheetData>
    <row r="1" spans="1:8">
      <c r="A1" s="706" t="s">
        <v>438</v>
      </c>
      <c r="B1" s="706"/>
      <c r="C1" s="706"/>
      <c r="D1" s="706"/>
      <c r="E1" s="706"/>
      <c r="F1" s="706"/>
      <c r="G1" s="706"/>
    </row>
    <row r="2" spans="1:8">
      <c r="A2" s="707" t="s">
        <v>439</v>
      </c>
      <c r="B2" s="707"/>
      <c r="C2" s="707"/>
      <c r="D2" s="707" t="s">
        <v>440</v>
      </c>
      <c r="E2" s="707"/>
      <c r="F2" s="707"/>
      <c r="G2" s="707"/>
    </row>
    <row r="3" spans="1:8">
      <c r="A3" s="727">
        <f>G62</f>
        <v>88927.799999999988</v>
      </c>
      <c r="B3" s="728"/>
      <c r="C3" s="729"/>
      <c r="D3" s="709">
        <f>A3/'Custos Totais RSS'!F22</f>
        <v>0.38533927399383466</v>
      </c>
      <c r="E3" s="709"/>
      <c r="F3" s="709"/>
      <c r="G3" s="709"/>
    </row>
    <row r="4" spans="1:8">
      <c r="A4" s="476"/>
      <c r="B4" s="477"/>
      <c r="C4" s="477"/>
      <c r="D4" s="478"/>
      <c r="E4" s="478"/>
      <c r="F4" s="478"/>
      <c r="G4" s="479"/>
    </row>
    <row r="5" spans="1:8">
      <c r="A5" s="190" t="s">
        <v>832</v>
      </c>
      <c r="B5" s="191"/>
      <c r="C5" s="191"/>
      <c r="D5" s="191"/>
      <c r="E5" s="191"/>
      <c r="F5" s="191"/>
      <c r="G5" s="192"/>
    </row>
    <row r="6" spans="1:8" ht="14.25">
      <c r="A6" s="139" t="s">
        <v>834</v>
      </c>
      <c r="B6" s="137"/>
      <c r="C6" s="137"/>
      <c r="D6" s="137"/>
      <c r="E6" s="137"/>
      <c r="F6" s="137"/>
      <c r="G6" s="138"/>
    </row>
    <row r="7" spans="1:8">
      <c r="A7" s="20">
        <f>'1.0-Mão de Obra Direta (MO)'!A9</f>
        <v>4046.14</v>
      </c>
      <c r="B7" s="141" t="s">
        <v>443</v>
      </c>
      <c r="C7" s="482">
        <v>1</v>
      </c>
      <c r="D7" s="141" t="s">
        <v>444</v>
      </c>
      <c r="E7" s="142">
        <f>A7*C7</f>
        <v>4046.14</v>
      </c>
      <c r="F7" s="141"/>
      <c r="G7" s="138"/>
    </row>
    <row r="8" spans="1:8">
      <c r="A8" s="143" t="s">
        <v>1014</v>
      </c>
      <c r="B8" s="137"/>
      <c r="C8" s="142" t="s">
        <v>445</v>
      </c>
      <c r="D8" s="137"/>
      <c r="E8" s="137"/>
      <c r="F8" s="137"/>
      <c r="G8" s="138"/>
    </row>
    <row r="9" spans="1:8">
      <c r="A9" s="144" t="s">
        <v>446</v>
      </c>
      <c r="B9" s="137"/>
      <c r="C9" s="142" t="s">
        <v>447</v>
      </c>
      <c r="D9" s="137"/>
      <c r="E9" s="137"/>
      <c r="F9" s="137"/>
      <c r="G9" s="138"/>
    </row>
    <row r="10" spans="1:8" ht="14.25">
      <c r="A10" s="483" t="s">
        <v>835</v>
      </c>
      <c r="B10" s="137"/>
      <c r="C10" s="137"/>
      <c r="D10" s="137"/>
      <c r="E10" s="137"/>
      <c r="F10" s="137"/>
      <c r="G10" s="138"/>
    </row>
    <row r="11" spans="1:8">
      <c r="A11" s="20">
        <f>'1.0-Mão de Obra Direta (MO)'!A14</f>
        <v>1681.83</v>
      </c>
      <c r="B11" s="141" t="s">
        <v>443</v>
      </c>
      <c r="C11" s="484">
        <f>(('Dados Gerais RSS'!D33)*1)</f>
        <v>1</v>
      </c>
      <c r="D11" s="141" t="s">
        <v>444</v>
      </c>
      <c r="E11" s="142">
        <f>A11*C11</f>
        <v>1681.83</v>
      </c>
      <c r="F11" s="137"/>
      <c r="G11" s="138"/>
    </row>
    <row r="12" spans="1:8">
      <c r="A12" s="143" t="s">
        <v>448</v>
      </c>
      <c r="B12" s="137"/>
      <c r="C12" s="142" t="s">
        <v>445</v>
      </c>
      <c r="D12" s="137"/>
      <c r="E12" s="137"/>
      <c r="F12" s="137"/>
      <c r="G12" s="138"/>
      <c r="H12" s="485"/>
    </row>
    <row r="13" spans="1:8">
      <c r="A13" s="146" t="s">
        <v>449</v>
      </c>
      <c r="B13" s="137"/>
      <c r="C13" s="142" t="s">
        <v>447</v>
      </c>
      <c r="D13" s="137"/>
      <c r="E13" s="137"/>
      <c r="F13" s="137"/>
      <c r="G13" s="138"/>
      <c r="H13" s="485"/>
    </row>
    <row r="14" spans="1:8">
      <c r="A14" s="144"/>
      <c r="B14" s="137"/>
      <c r="C14" s="142"/>
      <c r="D14" s="137"/>
      <c r="E14" s="137"/>
      <c r="F14" s="137"/>
      <c r="G14" s="138"/>
    </row>
    <row r="15" spans="1:8">
      <c r="A15" s="142"/>
      <c r="B15" s="137"/>
      <c r="C15" s="142"/>
      <c r="D15" s="137"/>
      <c r="E15" s="137"/>
      <c r="F15" s="137"/>
      <c r="G15" s="138"/>
    </row>
    <row r="16" spans="1:8">
      <c r="A16" s="699" t="s">
        <v>450</v>
      </c>
      <c r="B16" s="700"/>
      <c r="C16" s="700"/>
      <c r="D16" s="700"/>
      <c r="E16" s="700"/>
      <c r="F16" s="700"/>
      <c r="G16" s="147">
        <f>E11</f>
        <v>1681.83</v>
      </c>
    </row>
    <row r="17" spans="1:7">
      <c r="A17" s="699" t="s">
        <v>451</v>
      </c>
      <c r="B17" s="700"/>
      <c r="C17" s="700"/>
      <c r="D17" s="700"/>
      <c r="E17" s="700"/>
      <c r="F17" s="700"/>
      <c r="G17" s="147">
        <f>E7</f>
        <v>4046.14</v>
      </c>
    </row>
    <row r="18" spans="1:7">
      <c r="A18" s="142"/>
      <c r="B18" s="137"/>
      <c r="C18" s="142"/>
      <c r="D18" s="137"/>
      <c r="E18" s="137"/>
      <c r="F18" s="137"/>
      <c r="G18" s="138"/>
    </row>
    <row r="19" spans="1:7">
      <c r="A19" s="142"/>
      <c r="B19" s="137"/>
      <c r="C19" s="142"/>
      <c r="D19" s="137"/>
      <c r="E19" s="137"/>
      <c r="F19" s="137"/>
      <c r="G19" s="148">
        <f>C7+C11</f>
        <v>2</v>
      </c>
    </row>
    <row r="20" spans="1:7">
      <c r="A20" s="142"/>
      <c r="B20" s="137"/>
      <c r="C20" s="142"/>
      <c r="D20" s="137"/>
      <c r="E20" s="137"/>
      <c r="F20" s="137"/>
      <c r="G20" s="149" t="s">
        <v>452</v>
      </c>
    </row>
    <row r="21" spans="1:7">
      <c r="A21" s="701" t="s">
        <v>836</v>
      </c>
      <c r="B21" s="702"/>
      <c r="C21" s="702"/>
      <c r="D21" s="702"/>
      <c r="E21" s="702"/>
      <c r="F21" s="702"/>
      <c r="G21" s="703"/>
    </row>
    <row r="22" spans="1:7">
      <c r="A22" s="765" t="s">
        <v>453</v>
      </c>
      <c r="B22" s="766"/>
      <c r="C22" s="766"/>
      <c r="D22" s="766"/>
      <c r="E22" s="766"/>
      <c r="F22" s="766"/>
      <c r="G22" s="767"/>
    </row>
    <row r="23" spans="1:7">
      <c r="A23" s="143"/>
      <c r="B23" s="148"/>
      <c r="C23" s="148"/>
      <c r="D23" s="148"/>
      <c r="E23" s="148"/>
      <c r="F23" s="148"/>
      <c r="G23" s="151"/>
    </row>
    <row r="24" spans="1:7">
      <c r="A24" s="152" t="s">
        <v>454</v>
      </c>
      <c r="B24" s="153"/>
      <c r="C24" s="153" t="s">
        <v>455</v>
      </c>
      <c r="D24" s="153"/>
      <c r="E24" s="153" t="s">
        <v>456</v>
      </c>
      <c r="F24" s="153"/>
      <c r="G24" s="154" t="s">
        <v>457</v>
      </c>
    </row>
    <row r="25" spans="1:7">
      <c r="A25" s="143"/>
      <c r="B25" s="148"/>
      <c r="C25" s="148"/>
      <c r="D25" s="148"/>
      <c r="E25" s="148"/>
      <c r="F25" s="148"/>
      <c r="G25" s="151"/>
    </row>
    <row r="26" spans="1:7">
      <c r="A26" s="156" t="s">
        <v>458</v>
      </c>
      <c r="B26" s="137"/>
      <c r="C26" s="142" t="s">
        <v>459</v>
      </c>
      <c r="D26" s="137"/>
      <c r="E26" s="157">
        <v>0.2</v>
      </c>
      <c r="F26" s="137"/>
      <c r="G26" s="158">
        <f>TRUNC($G$16*E26,2)</f>
        <v>336.36</v>
      </c>
    </row>
    <row r="27" spans="1:7">
      <c r="A27" s="156" t="s">
        <v>460</v>
      </c>
      <c r="B27" s="137"/>
      <c r="C27" s="142" t="s">
        <v>459</v>
      </c>
      <c r="D27" s="137"/>
      <c r="E27" s="157">
        <v>1.4999999999999999E-2</v>
      </c>
      <c r="F27" s="137"/>
      <c r="G27" s="158">
        <f t="shared" ref="G27:G33" si="0">$G$16*E27</f>
        <v>25.227449999999997</v>
      </c>
    </row>
    <row r="28" spans="1:7">
      <c r="A28" s="156" t="s">
        <v>461</v>
      </c>
      <c r="B28" s="137"/>
      <c r="C28" s="142" t="s">
        <v>459</v>
      </c>
      <c r="D28" s="137"/>
      <c r="E28" s="157">
        <v>0.01</v>
      </c>
      <c r="F28" s="137"/>
      <c r="G28" s="158">
        <f t="shared" si="0"/>
        <v>16.818300000000001</v>
      </c>
    </row>
    <row r="29" spans="1:7">
      <c r="A29" s="156" t="s">
        <v>462</v>
      </c>
      <c r="B29" s="137"/>
      <c r="C29" s="142" t="s">
        <v>459</v>
      </c>
      <c r="D29" s="137"/>
      <c r="E29" s="157">
        <v>2E-3</v>
      </c>
      <c r="F29" s="137"/>
      <c r="G29" s="158">
        <f t="shared" si="0"/>
        <v>3.3636599999999999</v>
      </c>
    </row>
    <row r="30" spans="1:7">
      <c r="A30" s="156" t="s">
        <v>463</v>
      </c>
      <c r="B30" s="137"/>
      <c r="C30" s="142" t="s">
        <v>459</v>
      </c>
      <c r="D30" s="137"/>
      <c r="E30" s="157">
        <v>6.0000000000000001E-3</v>
      </c>
      <c r="F30" s="137"/>
      <c r="G30" s="158">
        <f t="shared" si="0"/>
        <v>10.09098</v>
      </c>
    </row>
    <row r="31" spans="1:7">
      <c r="A31" s="156" t="s">
        <v>464</v>
      </c>
      <c r="B31" s="137"/>
      <c r="C31" s="142" t="s">
        <v>459</v>
      </c>
      <c r="D31" s="137"/>
      <c r="E31" s="157">
        <v>2.5000000000000001E-2</v>
      </c>
      <c r="F31" s="137"/>
      <c r="G31" s="158">
        <f t="shared" si="0"/>
        <v>42.045749999999998</v>
      </c>
    </row>
    <row r="32" spans="1:7">
      <c r="A32" s="156" t="s">
        <v>465</v>
      </c>
      <c r="B32" s="137"/>
      <c r="C32" s="142" t="s">
        <v>459</v>
      </c>
      <c r="D32" s="137"/>
      <c r="E32" s="157">
        <v>0.02</v>
      </c>
      <c r="F32" s="137"/>
      <c r="G32" s="158">
        <f t="shared" si="0"/>
        <v>33.636600000000001</v>
      </c>
    </row>
    <row r="33" spans="1:7">
      <c r="A33" s="156" t="s">
        <v>466</v>
      </c>
      <c r="B33" s="137"/>
      <c r="C33" s="142" t="s">
        <v>459</v>
      </c>
      <c r="D33" s="137"/>
      <c r="E33" s="157">
        <v>0.08</v>
      </c>
      <c r="F33" s="137"/>
      <c r="G33" s="158">
        <f t="shared" si="0"/>
        <v>134.54640000000001</v>
      </c>
    </row>
    <row r="34" spans="1:7">
      <c r="A34" s="136" t="s">
        <v>467</v>
      </c>
      <c r="B34" s="159"/>
      <c r="C34" s="148"/>
      <c r="D34" s="159"/>
      <c r="E34" s="160">
        <f>SUM(E26:E33)</f>
        <v>0.3580000000000001</v>
      </c>
      <c r="F34" s="159"/>
      <c r="G34" s="151">
        <f>SUM(G26:G33)</f>
        <v>602.08914000000004</v>
      </c>
    </row>
    <row r="35" spans="1:7">
      <c r="A35" s="136"/>
      <c r="B35" s="159"/>
      <c r="C35" s="148"/>
      <c r="D35" s="159"/>
      <c r="E35" s="160"/>
      <c r="F35" s="159"/>
      <c r="G35" s="151"/>
    </row>
    <row r="36" spans="1:7">
      <c r="A36" s="143" t="s">
        <v>468</v>
      </c>
      <c r="B36" s="159"/>
      <c r="C36" s="148"/>
      <c r="D36" s="159"/>
      <c r="E36" s="160"/>
      <c r="F36" s="159"/>
      <c r="G36" s="151"/>
    </row>
    <row r="37" spans="1:7">
      <c r="A37" s="156" t="s">
        <v>469</v>
      </c>
      <c r="B37" s="137"/>
      <c r="C37" s="142" t="s">
        <v>470</v>
      </c>
      <c r="D37" s="137"/>
      <c r="E37" s="157">
        <v>0.121</v>
      </c>
      <c r="F37" s="137"/>
      <c r="G37" s="158">
        <f t="shared" ref="G37:G42" si="1">$G$16*E37</f>
        <v>203.50143</v>
      </c>
    </row>
    <row r="38" spans="1:7">
      <c r="A38" s="156" t="s">
        <v>471</v>
      </c>
      <c r="B38" s="137"/>
      <c r="C38" s="142" t="s">
        <v>472</v>
      </c>
      <c r="D38" s="137"/>
      <c r="E38" s="157">
        <v>2.1000000000000001E-2</v>
      </c>
      <c r="F38" s="137"/>
      <c r="G38" s="158">
        <f t="shared" si="1"/>
        <v>35.318429999999999</v>
      </c>
    </row>
    <row r="39" spans="1:7">
      <c r="A39" s="156" t="s">
        <v>473</v>
      </c>
      <c r="B39" s="137"/>
      <c r="C39" s="142" t="s">
        <v>474</v>
      </c>
      <c r="D39" s="137"/>
      <c r="E39" s="157">
        <v>1.4999999999999999E-2</v>
      </c>
      <c r="F39" s="137"/>
      <c r="G39" s="158">
        <f t="shared" si="1"/>
        <v>25.227449999999997</v>
      </c>
    </row>
    <row r="40" spans="1:7">
      <c r="A40" s="156" t="s">
        <v>475</v>
      </c>
      <c r="B40" s="137"/>
      <c r="C40" s="142" t="s">
        <v>476</v>
      </c>
      <c r="D40" s="137"/>
      <c r="E40" s="157">
        <v>1E-3</v>
      </c>
      <c r="F40" s="159"/>
      <c r="G40" s="158">
        <f t="shared" si="1"/>
        <v>1.6818299999999999</v>
      </c>
    </row>
    <row r="41" spans="1:7">
      <c r="A41" s="156" t="s">
        <v>477</v>
      </c>
      <c r="B41" s="137"/>
      <c r="C41" s="142" t="s">
        <v>478</v>
      </c>
      <c r="D41" s="137"/>
      <c r="E41" s="157">
        <v>9.0999999999999998E-2</v>
      </c>
      <c r="F41" s="159"/>
      <c r="G41" s="158">
        <f t="shared" si="1"/>
        <v>153.04652999999999</v>
      </c>
    </row>
    <row r="42" spans="1:7">
      <c r="A42" s="156" t="s">
        <v>479</v>
      </c>
      <c r="B42" s="137"/>
      <c r="C42" s="142" t="s">
        <v>480</v>
      </c>
      <c r="D42" s="137"/>
      <c r="E42" s="157">
        <v>7.0000000000000007E-2</v>
      </c>
      <c r="F42" s="159"/>
      <c r="G42" s="158">
        <f t="shared" si="1"/>
        <v>117.72810000000001</v>
      </c>
    </row>
    <row r="43" spans="1:7">
      <c r="A43" s="136" t="s">
        <v>481</v>
      </c>
      <c r="B43" s="159"/>
      <c r="C43" s="148"/>
      <c r="D43" s="159"/>
      <c r="E43" s="160">
        <f>SUM(E37:E42)</f>
        <v>0.31899999999999995</v>
      </c>
      <c r="F43" s="159"/>
      <c r="G43" s="151">
        <f>SUM(G37:G42)</f>
        <v>536.50377000000003</v>
      </c>
    </row>
    <row r="44" spans="1:7">
      <c r="A44" s="136"/>
      <c r="B44" s="159"/>
      <c r="C44" s="148"/>
      <c r="D44" s="159"/>
      <c r="E44" s="160"/>
      <c r="F44" s="159"/>
      <c r="G44" s="151"/>
    </row>
    <row r="45" spans="1:7">
      <c r="A45" s="143" t="s">
        <v>482</v>
      </c>
      <c r="B45" s="159"/>
      <c r="C45" s="148"/>
      <c r="D45" s="159"/>
      <c r="E45" s="160"/>
      <c r="F45" s="159"/>
      <c r="G45" s="151"/>
    </row>
    <row r="46" spans="1:7">
      <c r="A46" s="156" t="s">
        <v>483</v>
      </c>
      <c r="B46" s="137"/>
      <c r="C46" s="142" t="s">
        <v>484</v>
      </c>
      <c r="D46" s="137"/>
      <c r="E46" s="157">
        <v>3.6999999999999998E-2</v>
      </c>
      <c r="F46" s="137"/>
      <c r="G46" s="158">
        <f>$G$16*E46</f>
        <v>62.227709999999995</v>
      </c>
    </row>
    <row r="47" spans="1:7">
      <c r="A47" s="156" t="s">
        <v>483</v>
      </c>
      <c r="B47" s="137"/>
      <c r="C47" s="142" t="s">
        <v>485</v>
      </c>
      <c r="D47" s="137"/>
      <c r="E47" s="157">
        <v>8.9999999999999993E-3</v>
      </c>
      <c r="F47" s="137"/>
      <c r="G47" s="158">
        <f>$G$16*E47</f>
        <v>15.136469999999997</v>
      </c>
    </row>
    <row r="48" spans="1:7">
      <c r="A48" s="156" t="s">
        <v>486</v>
      </c>
      <c r="B48" s="137"/>
      <c r="C48" s="142" t="s">
        <v>487</v>
      </c>
      <c r="D48" s="137"/>
      <c r="E48" s="157">
        <v>7.0000000000000001E-3</v>
      </c>
      <c r="F48" s="137"/>
      <c r="G48" s="158">
        <f>$G$16*E48</f>
        <v>11.77281</v>
      </c>
    </row>
    <row r="49" spans="1:8">
      <c r="A49" s="156" t="s">
        <v>488</v>
      </c>
      <c r="B49" s="137"/>
      <c r="C49" s="142" t="s">
        <v>489</v>
      </c>
      <c r="D49" s="137"/>
      <c r="E49" s="157">
        <v>1.7999999999999999E-2</v>
      </c>
      <c r="F49" s="137"/>
      <c r="G49" s="158">
        <f>$G$16*E49</f>
        <v>30.272939999999995</v>
      </c>
    </row>
    <row r="50" spans="1:8">
      <c r="A50" s="136" t="s">
        <v>490</v>
      </c>
      <c r="B50" s="159"/>
      <c r="C50" s="148"/>
      <c r="D50" s="159"/>
      <c r="E50" s="160">
        <f>SUM(E46:E49)</f>
        <v>7.0999999999999994E-2</v>
      </c>
      <c r="F50" s="159"/>
      <c r="G50" s="151">
        <f>SUM(G46:G49)</f>
        <v>119.40992999999999</v>
      </c>
    </row>
    <row r="51" spans="1:8">
      <c r="A51" s="156"/>
      <c r="B51" s="137"/>
      <c r="C51" s="142"/>
      <c r="D51" s="137"/>
      <c r="E51" s="157"/>
      <c r="F51" s="137"/>
      <c r="G51" s="158"/>
    </row>
    <row r="52" spans="1:8">
      <c r="A52" s="143" t="s">
        <v>491</v>
      </c>
      <c r="B52" s="137"/>
      <c r="C52" s="142"/>
      <c r="D52" s="137"/>
      <c r="E52" s="157"/>
      <c r="F52" s="137"/>
      <c r="G52" s="158"/>
    </row>
    <row r="53" spans="1:8">
      <c r="A53" s="156" t="s">
        <v>492</v>
      </c>
      <c r="B53" s="137"/>
      <c r="C53" s="142" t="s">
        <v>493</v>
      </c>
      <c r="D53" s="137"/>
      <c r="E53" s="157">
        <v>0.11700000000000001</v>
      </c>
      <c r="F53" s="137"/>
      <c r="G53" s="158">
        <f>$G$16*E53</f>
        <v>196.77411000000001</v>
      </c>
    </row>
    <row r="54" spans="1:8">
      <c r="A54" s="136" t="s">
        <v>494</v>
      </c>
      <c r="B54" s="159"/>
      <c r="C54" s="159"/>
      <c r="D54" s="159"/>
      <c r="E54" s="160">
        <f>SUM(E53)</f>
        <v>0.11700000000000001</v>
      </c>
      <c r="F54" s="137"/>
      <c r="G54" s="151">
        <f>SUM(G53)</f>
        <v>196.77411000000001</v>
      </c>
    </row>
    <row r="55" spans="1:8">
      <c r="A55" s="156"/>
      <c r="B55" s="137"/>
      <c r="C55" s="137"/>
      <c r="D55" s="137"/>
      <c r="E55" s="137"/>
      <c r="F55" s="137"/>
      <c r="G55" s="161"/>
    </row>
    <row r="56" spans="1:8" ht="15">
      <c r="A56" s="162" t="s">
        <v>495</v>
      </c>
      <c r="B56" s="23"/>
      <c r="C56" s="148">
        <f>G16</f>
        <v>1681.83</v>
      </c>
      <c r="D56" s="163" t="s">
        <v>443</v>
      </c>
      <c r="E56" s="164">
        <f>E54+E50+E43+E34</f>
        <v>0.86499999999999999</v>
      </c>
      <c r="F56" s="163" t="s">
        <v>444</v>
      </c>
      <c r="G56" s="151">
        <f>G54+G50+G43+G34</f>
        <v>1454.7769499999999</v>
      </c>
    </row>
    <row r="57" spans="1:8">
      <c r="A57" s="165"/>
      <c r="B57" s="16"/>
      <c r="C57" s="166" t="s">
        <v>496</v>
      </c>
      <c r="D57" s="16"/>
      <c r="E57" s="13" t="s">
        <v>497</v>
      </c>
      <c r="F57" s="16"/>
      <c r="G57" s="167"/>
    </row>
    <row r="58" spans="1:8">
      <c r="A58" s="165"/>
      <c r="B58" s="16"/>
      <c r="C58" s="42"/>
      <c r="D58" s="16"/>
      <c r="E58" s="16"/>
      <c r="F58" s="16"/>
      <c r="G58" s="167"/>
    </row>
    <row r="59" spans="1:8" ht="15">
      <c r="A59" s="168" t="s">
        <v>498</v>
      </c>
      <c r="B59" s="137"/>
      <c r="C59" s="142">
        <f>C56+G17</f>
        <v>5727.9699999999993</v>
      </c>
      <c r="D59" s="141" t="s">
        <v>499</v>
      </c>
      <c r="E59" s="142">
        <f>G56</f>
        <v>1454.7769499999999</v>
      </c>
      <c r="F59" s="141" t="s">
        <v>444</v>
      </c>
      <c r="G59" s="151">
        <f>C59+E59</f>
        <v>7182.7469499999988</v>
      </c>
    </row>
    <row r="60" spans="1:8">
      <c r="A60" s="144"/>
      <c r="B60" s="169"/>
      <c r="C60" s="169" t="s">
        <v>837</v>
      </c>
      <c r="D60" s="137"/>
      <c r="E60" s="142" t="s">
        <v>501</v>
      </c>
      <c r="F60" s="137"/>
      <c r="G60" s="170"/>
    </row>
    <row r="61" spans="1:8">
      <c r="A61" s="144"/>
      <c r="B61" s="169"/>
      <c r="C61" s="169"/>
      <c r="D61" s="137"/>
      <c r="E61" s="142"/>
      <c r="F61" s="137"/>
      <c r="G61" s="170"/>
    </row>
    <row r="62" spans="1:8" ht="15">
      <c r="A62" s="168" t="s">
        <v>502</v>
      </c>
      <c r="B62" s="137"/>
      <c r="C62" s="142">
        <f>'Dados Gerais RSS'!D12</f>
        <v>260</v>
      </c>
      <c r="D62" s="141"/>
      <c r="E62" s="142">
        <f>TRUNC(G59/'Dados Gerais RSS'!D13,2)</f>
        <v>342.03</v>
      </c>
      <c r="F62" s="141"/>
      <c r="G62" s="151">
        <f>E62*C62</f>
        <v>88927.799999999988</v>
      </c>
      <c r="H62" s="475">
        <f>G16*E56</f>
        <v>1454.78295</v>
      </c>
    </row>
    <row r="63" spans="1:8">
      <c r="A63" s="144"/>
      <c r="B63" s="169"/>
      <c r="C63" s="169" t="str">
        <f>'Dados Gerais RSS'!C12</f>
        <v>Dias Coleta Anual</v>
      </c>
      <c r="D63" s="137"/>
      <c r="E63" s="142" t="s">
        <v>503</v>
      </c>
      <c r="F63" s="137"/>
      <c r="G63" s="170"/>
    </row>
    <row r="64" spans="1:8">
      <c r="A64" s="171"/>
      <c r="B64" s="172"/>
      <c r="C64" s="172"/>
      <c r="D64" s="173"/>
      <c r="E64" s="174" t="s">
        <v>504</v>
      </c>
      <c r="F64" s="173"/>
      <c r="G64" s="175"/>
    </row>
    <row r="65" spans="1:7" ht="28.5" customHeight="1"/>
    <row r="66" spans="1:7">
      <c r="A66" s="155"/>
    </row>
    <row r="67" spans="1:7" ht="26.25" customHeight="1"/>
    <row r="68" spans="1:7" ht="31.5" customHeight="1">
      <c r="A68" s="739"/>
      <c r="B68" s="739"/>
      <c r="C68" s="739"/>
      <c r="D68" s="739"/>
      <c r="E68" s="739"/>
      <c r="F68" s="739"/>
      <c r="G68" s="739"/>
    </row>
    <row r="69" spans="1:7" ht="30.75" customHeight="1">
      <c r="A69" s="739"/>
      <c r="B69" s="739"/>
      <c r="C69" s="739"/>
      <c r="D69" s="739"/>
      <c r="E69" s="739"/>
      <c r="F69" s="739"/>
      <c r="G69" s="739"/>
    </row>
    <row r="70" spans="1:7">
      <c r="A70" s="739"/>
      <c r="B70" s="739"/>
      <c r="C70" s="739"/>
      <c r="D70" s="739"/>
      <c r="E70" s="739"/>
      <c r="F70" s="739"/>
      <c r="G70" s="739"/>
    </row>
    <row r="73" spans="1:7">
      <c r="A73" s="486"/>
    </row>
    <row r="74" spans="1:7">
      <c r="A74" s="486"/>
    </row>
    <row r="75" spans="1:7">
      <c r="A75" s="486"/>
    </row>
    <row r="76" spans="1:7">
      <c r="A76" s="486"/>
    </row>
    <row r="77" spans="1:7">
      <c r="A77" s="486"/>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Normal="100" zoomScaleSheetLayoutView="100" workbookViewId="0">
      <selection activeCell="E15" sqref="E15"/>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563" customWidth="1"/>
    <col min="8" max="8" width="16.5703125" style="563"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54" t="s">
        <v>987</v>
      </c>
      <c r="B2" s="655"/>
      <c r="C2" s="655"/>
      <c r="D2" s="655"/>
      <c r="E2" s="655"/>
      <c r="F2" s="655"/>
      <c r="G2" s="655"/>
      <c r="H2" s="656"/>
    </row>
    <row r="3" spans="1:13" ht="39" customHeight="1">
      <c r="A3" s="657" t="s">
        <v>977</v>
      </c>
      <c r="B3" s="658"/>
      <c r="C3" s="658"/>
      <c r="D3" s="659" t="s">
        <v>1049</v>
      </c>
      <c r="E3" s="660"/>
      <c r="F3" s="660"/>
      <c r="G3" s="660"/>
      <c r="H3" s="661"/>
      <c r="J3" s="9"/>
      <c r="K3" s="9"/>
      <c r="L3" s="9"/>
      <c r="M3" s="9"/>
    </row>
    <row r="4" spans="1:13" s="559" customFormat="1" ht="25.5">
      <c r="A4" s="564" t="s">
        <v>0</v>
      </c>
      <c r="B4" s="565" t="s">
        <v>5</v>
      </c>
      <c r="C4" s="565" t="s">
        <v>1</v>
      </c>
      <c r="D4" s="565" t="s">
        <v>8</v>
      </c>
      <c r="E4" s="566" t="s">
        <v>2</v>
      </c>
      <c r="F4" s="565" t="s">
        <v>978</v>
      </c>
      <c r="G4" s="567" t="s">
        <v>982</v>
      </c>
      <c r="H4" s="568" t="s">
        <v>983</v>
      </c>
      <c r="J4" s="7"/>
      <c r="K4" s="7"/>
      <c r="L4" s="7"/>
      <c r="M4" s="7"/>
    </row>
    <row r="5" spans="1:13">
      <c r="A5" s="88">
        <v>1</v>
      </c>
      <c r="B5" s="569" t="s">
        <v>979</v>
      </c>
      <c r="C5" s="570" t="s">
        <v>980</v>
      </c>
      <c r="D5" s="75" t="s">
        <v>981</v>
      </c>
      <c r="E5" s="571">
        <f>DADOS!C10</f>
        <v>277.94</v>
      </c>
      <c r="F5" s="572">
        <f>TRUNC('Custos Totais '!F25,2)</f>
        <v>435.81</v>
      </c>
      <c r="G5" s="572">
        <f>H5/12</f>
        <v>121129.78333333334</v>
      </c>
      <c r="H5" s="577">
        <f>'Custos Totais '!F22</f>
        <v>1453557.4000000001</v>
      </c>
      <c r="J5" s="625"/>
    </row>
    <row r="6" spans="1:13">
      <c r="A6" s="662" t="s">
        <v>984</v>
      </c>
      <c r="B6" s="663"/>
      <c r="C6" s="663"/>
      <c r="D6" s="663"/>
      <c r="E6" s="663"/>
      <c r="F6" s="663"/>
      <c r="G6" s="573">
        <f>SUM(G5:G5)</f>
        <v>121129.78333333334</v>
      </c>
      <c r="H6" s="578">
        <f>SUM(H5:H5)</f>
        <v>1453557.4000000001</v>
      </c>
    </row>
    <row r="7" spans="1:13">
      <c r="A7" s="544"/>
      <c r="B7" s="543"/>
      <c r="C7" s="9"/>
      <c r="D7" s="541"/>
      <c r="E7" s="4"/>
      <c r="F7" s="541"/>
      <c r="G7" s="560"/>
      <c r="H7" s="561"/>
    </row>
    <row r="8" spans="1:13">
      <c r="A8" s="542"/>
      <c r="B8" s="543"/>
      <c r="C8" s="9"/>
      <c r="D8" s="541"/>
      <c r="E8" s="4"/>
      <c r="F8" s="541"/>
      <c r="G8" s="560"/>
      <c r="H8" s="561"/>
    </row>
    <row r="9" spans="1:13" ht="13.5" thickBot="1">
      <c r="A9" s="579"/>
      <c r="B9" s="581"/>
      <c r="C9" s="10"/>
      <c r="D9" s="6"/>
      <c r="E9" s="5"/>
      <c r="F9" s="6"/>
      <c r="G9" s="562"/>
      <c r="H9" s="580"/>
    </row>
    <row r="13" spans="1:13">
      <c r="H13" s="563">
        <v>1293685.44</v>
      </c>
    </row>
    <row r="14" spans="1:13">
      <c r="H14" s="563">
        <f>H6-H13</f>
        <v>159871.9600000002</v>
      </c>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131" customWidth="1"/>
    <col min="2" max="2" width="1.85546875" style="131" bestFit="1" customWidth="1"/>
    <col min="3" max="3" width="18" style="131" bestFit="1" customWidth="1"/>
    <col min="4" max="4" width="4.7109375" style="131" bestFit="1" customWidth="1"/>
    <col min="5" max="5" width="21.7109375" style="131" bestFit="1" customWidth="1"/>
    <col min="6" max="6" width="2.140625" style="131" bestFit="1" customWidth="1"/>
    <col min="7" max="7" width="20.42578125" style="131" customWidth="1"/>
    <col min="8" max="16384" width="9.140625" style="131"/>
  </cols>
  <sheetData>
    <row r="1" spans="1:9" s="129" customFormat="1">
      <c r="E1" s="472"/>
      <c r="G1" s="128"/>
      <c r="H1" s="128"/>
      <c r="I1" s="128"/>
    </row>
    <row r="2" spans="1:9" s="129" customFormat="1">
      <c r="A2" s="706" t="s">
        <v>537</v>
      </c>
      <c r="B2" s="706"/>
      <c r="C2" s="706"/>
      <c r="D2" s="706"/>
      <c r="E2" s="706"/>
      <c r="F2" s="706"/>
      <c r="G2" s="706"/>
      <c r="H2" s="128"/>
      <c r="I2" s="128"/>
    </row>
    <row r="3" spans="1:9">
      <c r="A3" s="707" t="s">
        <v>838</v>
      </c>
      <c r="B3" s="707"/>
      <c r="C3" s="707"/>
      <c r="D3" s="707" t="s">
        <v>440</v>
      </c>
      <c r="E3" s="707"/>
      <c r="F3" s="707"/>
      <c r="G3" s="707"/>
    </row>
    <row r="4" spans="1:9">
      <c r="A4" s="727">
        <f>G136</f>
        <v>11401</v>
      </c>
      <c r="B4" s="728"/>
      <c r="C4" s="729"/>
      <c r="D4" s="709">
        <f>A4/'Custos Totais RSS'!F22</f>
        <v>4.9402471024850604E-2</v>
      </c>
      <c r="E4" s="709"/>
      <c r="F4" s="709"/>
      <c r="G4" s="709"/>
    </row>
    <row r="5" spans="1:9" s="193" customFormat="1" ht="12.95" customHeight="1">
      <c r="A5" s="190" t="s">
        <v>539</v>
      </c>
      <c r="B5" s="191"/>
      <c r="C5" s="191"/>
      <c r="D5" s="191"/>
      <c r="E5" s="191"/>
      <c r="F5" s="191"/>
      <c r="G5" s="192"/>
    </row>
    <row r="6" spans="1:9" s="193" customFormat="1" ht="12.95" customHeight="1">
      <c r="A6" s="194" t="s">
        <v>540</v>
      </c>
      <c r="B6" s="137"/>
      <c r="C6" s="137"/>
      <c r="D6" s="137"/>
      <c r="E6" s="137"/>
      <c r="F6" s="137"/>
      <c r="G6" s="138"/>
    </row>
    <row r="7" spans="1:9" s="193" customFormat="1" ht="12.95" customHeight="1">
      <c r="A7" s="195">
        <f>cotacao!E5*2</f>
        <v>176.53333333333333</v>
      </c>
      <c r="B7" s="196" t="s">
        <v>443</v>
      </c>
      <c r="C7" s="197">
        <v>0.25</v>
      </c>
      <c r="D7" s="196" t="s">
        <v>443</v>
      </c>
      <c r="E7" s="198">
        <f>'1.0 - Mão de Obra Direta (MO)'!C7</f>
        <v>1</v>
      </c>
      <c r="F7" s="199" t="s">
        <v>444</v>
      </c>
      <c r="G7" s="200">
        <f>TRUNC(A7*C7*E7,2)</f>
        <v>44.13</v>
      </c>
    </row>
    <row r="8" spans="1:9" s="193" customFormat="1" ht="12.95" customHeight="1">
      <c r="A8" s="201" t="s">
        <v>541</v>
      </c>
      <c r="B8" s="142"/>
      <c r="C8" s="141" t="s">
        <v>542</v>
      </c>
      <c r="D8" s="142"/>
      <c r="E8" s="142" t="s">
        <v>445</v>
      </c>
      <c r="F8" s="137"/>
      <c r="G8" s="138"/>
    </row>
    <row r="9" spans="1:9" s="193" customFormat="1" ht="12.95" customHeight="1">
      <c r="A9" s="144" t="s">
        <v>543</v>
      </c>
      <c r="B9" s="142"/>
      <c r="C9" s="142" t="s">
        <v>544</v>
      </c>
      <c r="D9" s="142"/>
      <c r="E9" s="142" t="s">
        <v>545</v>
      </c>
      <c r="F9" s="137"/>
      <c r="G9" s="138"/>
    </row>
    <row r="10" spans="1:9" s="193" customFormat="1" ht="12.95" customHeight="1">
      <c r="A10" s="144" t="s">
        <v>839</v>
      </c>
      <c r="B10" s="137"/>
      <c r="C10" s="137"/>
      <c r="D10" s="137"/>
      <c r="E10" s="137"/>
      <c r="F10" s="137"/>
      <c r="G10" s="138"/>
    </row>
    <row r="11" spans="1:9" s="193" customFormat="1" ht="12.95" customHeight="1">
      <c r="A11" s="144" t="s">
        <v>938</v>
      </c>
      <c r="B11" s="137"/>
      <c r="C11" s="137"/>
      <c r="D11" s="137"/>
      <c r="E11" s="137"/>
      <c r="F11" s="137"/>
      <c r="G11" s="138"/>
    </row>
    <row r="12" spans="1:9" s="193" customFormat="1" ht="12.95" customHeight="1">
      <c r="A12" s="195">
        <f>+A7</f>
        <v>176.53333333333333</v>
      </c>
      <c r="B12" s="196" t="s">
        <v>443</v>
      </c>
      <c r="C12" s="197">
        <v>0.25</v>
      </c>
      <c r="D12" s="196" t="s">
        <v>443</v>
      </c>
      <c r="E12" s="198">
        <f>'1.0 - Mão de Obra Direta (MO)'!C11</f>
        <v>1</v>
      </c>
      <c r="F12" s="199" t="s">
        <v>444</v>
      </c>
      <c r="G12" s="200">
        <f>TRUNC(A12*C12*E12,2)</f>
        <v>44.13</v>
      </c>
    </row>
    <row r="13" spans="1:9" s="193" customFormat="1" ht="12.95" customHeight="1">
      <c r="A13" s="201" t="s">
        <v>541</v>
      </c>
      <c r="B13" s="142"/>
      <c r="C13" s="141" t="s">
        <v>542</v>
      </c>
      <c r="D13" s="142"/>
      <c r="E13" s="142" t="s">
        <v>445</v>
      </c>
      <c r="F13" s="137"/>
      <c r="G13" s="138"/>
    </row>
    <row r="14" spans="1:9" s="193" customFormat="1" ht="12.95" customHeight="1">
      <c r="A14" s="144" t="s">
        <v>543</v>
      </c>
      <c r="B14" s="142"/>
      <c r="C14" s="142" t="s">
        <v>548</v>
      </c>
      <c r="D14" s="142"/>
      <c r="E14" s="142" t="s">
        <v>549</v>
      </c>
      <c r="F14" s="137"/>
      <c r="G14" s="138"/>
    </row>
    <row r="15" spans="1:9" s="193" customFormat="1" ht="12.95" customHeight="1">
      <c r="A15" s="144" t="s">
        <v>839</v>
      </c>
      <c r="B15" s="137"/>
      <c r="C15" s="137"/>
      <c r="D15" s="137"/>
      <c r="E15" s="137"/>
      <c r="F15" s="137"/>
      <c r="G15" s="138"/>
    </row>
    <row r="16" spans="1:9" s="193" customFormat="1" ht="12.95" customHeight="1">
      <c r="A16" s="144" t="s">
        <v>840</v>
      </c>
      <c r="B16" s="137"/>
      <c r="C16" s="137"/>
      <c r="D16" s="137"/>
      <c r="E16" s="137"/>
      <c r="F16" s="137"/>
      <c r="G16" s="138"/>
    </row>
    <row r="17" spans="1:9" s="193" customFormat="1" ht="12.95" customHeight="1">
      <c r="A17" s="144"/>
      <c r="B17" s="137"/>
      <c r="C17" s="137"/>
      <c r="D17" s="137"/>
      <c r="E17" s="137"/>
      <c r="F17" s="137"/>
      <c r="G17" s="138"/>
    </row>
    <row r="18" spans="1:9" s="193" customFormat="1" ht="12.95" customHeight="1">
      <c r="A18" s="194" t="s">
        <v>551</v>
      </c>
      <c r="B18" s="137"/>
      <c r="C18" s="137"/>
      <c r="D18" s="137"/>
      <c r="E18" s="137"/>
      <c r="F18" s="137"/>
      <c r="G18" s="138"/>
    </row>
    <row r="19" spans="1:9" s="193" customFormat="1" ht="12.95" customHeight="1">
      <c r="A19" s="195">
        <f>cotacao!E8</f>
        <v>48.46</v>
      </c>
      <c r="B19" s="196" t="s">
        <v>443</v>
      </c>
      <c r="C19" s="197">
        <v>0.25</v>
      </c>
      <c r="D19" s="196" t="s">
        <v>443</v>
      </c>
      <c r="E19" s="203">
        <f>E7</f>
        <v>1</v>
      </c>
      <c r="F19" s="199" t="s">
        <v>444</v>
      </c>
      <c r="G19" s="200">
        <f>TRUNC(A19*C19*E19,2)</f>
        <v>12.11</v>
      </c>
    </row>
    <row r="20" spans="1:9" s="193" customFormat="1" ht="12.95" customHeight="1">
      <c r="A20" s="201" t="s">
        <v>554</v>
      </c>
      <c r="B20" s="142"/>
      <c r="C20" s="141" t="s">
        <v>542</v>
      </c>
      <c r="D20" s="142"/>
      <c r="E20" s="142" t="s">
        <v>445</v>
      </c>
      <c r="F20" s="137"/>
      <c r="G20" s="138"/>
    </row>
    <row r="21" spans="1:9" s="193" customFormat="1" ht="12.95" customHeight="1">
      <c r="A21" s="144" t="s">
        <v>19</v>
      </c>
      <c r="B21" s="142"/>
      <c r="C21" s="142" t="s">
        <v>544</v>
      </c>
      <c r="D21" s="142"/>
      <c r="E21" s="142" t="s">
        <v>545</v>
      </c>
      <c r="F21" s="137"/>
      <c r="G21" s="138"/>
    </row>
    <row r="22" spans="1:9" s="193" customFormat="1" ht="12.95" customHeight="1">
      <c r="A22" s="144"/>
      <c r="B22" s="142"/>
      <c r="C22" s="142"/>
      <c r="D22" s="142"/>
      <c r="E22" s="142"/>
      <c r="F22" s="137"/>
      <c r="G22" s="138"/>
    </row>
    <row r="23" spans="1:9" s="193" customFormat="1" ht="12.95" customHeight="1">
      <c r="A23" s="195">
        <f>+A19</f>
        <v>48.46</v>
      </c>
      <c r="B23" s="196" t="s">
        <v>443</v>
      </c>
      <c r="C23" s="197">
        <v>0.25</v>
      </c>
      <c r="D23" s="196" t="s">
        <v>443</v>
      </c>
      <c r="E23" s="203">
        <f>E12</f>
        <v>1</v>
      </c>
      <c r="F23" s="199" t="s">
        <v>444</v>
      </c>
      <c r="G23" s="200">
        <f>TRUNC(A23*C23*E23,2)</f>
        <v>12.11</v>
      </c>
    </row>
    <row r="24" spans="1:9" s="193" customFormat="1" ht="12.95" customHeight="1">
      <c r="A24" s="201" t="s">
        <v>554</v>
      </c>
      <c r="B24" s="142"/>
      <c r="C24" s="141" t="s">
        <v>542</v>
      </c>
      <c r="D24" s="142"/>
      <c r="E24" s="142" t="s">
        <v>445</v>
      </c>
      <c r="F24" s="137"/>
      <c r="G24" s="138"/>
    </row>
    <row r="25" spans="1:9" s="193" customFormat="1" ht="12.95" customHeight="1">
      <c r="A25" s="144" t="s">
        <v>19</v>
      </c>
      <c r="B25" s="142"/>
      <c r="C25" s="142" t="s">
        <v>548</v>
      </c>
      <c r="D25" s="142"/>
      <c r="E25" s="142" t="s">
        <v>549</v>
      </c>
      <c r="F25" s="137"/>
      <c r="G25" s="138"/>
    </row>
    <row r="26" spans="1:9" s="193" customFormat="1" ht="12.95" customHeight="1">
      <c r="A26" s="144"/>
      <c r="B26" s="142"/>
      <c r="C26" s="142"/>
      <c r="D26" s="142"/>
      <c r="E26" s="142"/>
      <c r="F26" s="137"/>
      <c r="G26" s="138"/>
    </row>
    <row r="27" spans="1:9" s="193" customFormat="1" ht="12.95" customHeight="1">
      <c r="A27" s="194" t="s">
        <v>841</v>
      </c>
      <c r="B27" s="137"/>
      <c r="C27" s="137"/>
      <c r="D27" s="137"/>
      <c r="E27" s="137"/>
      <c r="F27" s="137"/>
      <c r="G27" s="138"/>
    </row>
    <row r="28" spans="1:9" s="193" customFormat="1" ht="12.95" customHeight="1">
      <c r="A28" s="195">
        <f>cotacao!E26</f>
        <v>27.599999999999998</v>
      </c>
      <c r="B28" s="196" t="s">
        <v>443</v>
      </c>
      <c r="C28" s="197">
        <v>0.16669999999999999</v>
      </c>
      <c r="D28" s="196" t="s">
        <v>443</v>
      </c>
      <c r="E28" s="203">
        <f>E23</f>
        <v>1</v>
      </c>
      <c r="F28" s="199" t="s">
        <v>444</v>
      </c>
      <c r="G28" s="200">
        <f>TRUNC(A28*C28*E28,2)</f>
        <v>4.5999999999999996</v>
      </c>
    </row>
    <row r="29" spans="1:9" s="193" customFormat="1" ht="12.95" customHeight="1">
      <c r="A29" s="201" t="s">
        <v>541</v>
      </c>
      <c r="B29" s="142"/>
      <c r="C29" s="141" t="s">
        <v>542</v>
      </c>
      <c r="D29" s="142"/>
      <c r="E29" s="142" t="s">
        <v>445</v>
      </c>
      <c r="F29" s="137"/>
      <c r="G29" s="138"/>
    </row>
    <row r="30" spans="1:9" s="193" customFormat="1" ht="12.95" customHeight="1">
      <c r="A30" s="144"/>
      <c r="B30" s="142"/>
      <c r="C30" s="142" t="s">
        <v>548</v>
      </c>
      <c r="D30" s="142"/>
      <c r="E30" s="142" t="s">
        <v>549</v>
      </c>
      <c r="F30" s="137"/>
      <c r="G30" s="138"/>
    </row>
    <row r="31" spans="1:9" s="193" customFormat="1" ht="12.95" customHeight="1">
      <c r="A31" s="156"/>
      <c r="B31" s="137"/>
      <c r="C31" s="137"/>
      <c r="D31" s="137"/>
      <c r="E31" s="137"/>
      <c r="F31" s="137"/>
      <c r="G31" s="138"/>
      <c r="I31" s="487"/>
    </row>
    <row r="32" spans="1:9" s="193" customFormat="1" ht="12.95" customHeight="1">
      <c r="A32" s="194" t="s">
        <v>842</v>
      </c>
      <c r="B32" s="137"/>
      <c r="C32" s="137"/>
      <c r="D32" s="137"/>
      <c r="E32" s="137"/>
      <c r="F32" s="137"/>
      <c r="G32" s="138"/>
    </row>
    <row r="33" spans="1:7" s="193" customFormat="1" ht="12.95" customHeight="1">
      <c r="A33" s="195">
        <f>cotacao!E11</f>
        <v>18.599999999999998</v>
      </c>
      <c r="B33" s="196" t="s">
        <v>443</v>
      </c>
      <c r="C33" s="197">
        <v>0.16669999999999999</v>
      </c>
      <c r="D33" s="196" t="s">
        <v>443</v>
      </c>
      <c r="E33" s="203">
        <f>E23</f>
        <v>1</v>
      </c>
      <c r="F33" s="199" t="s">
        <v>444</v>
      </c>
      <c r="G33" s="200">
        <f>TRUNC(A33*C33*E33,2)</f>
        <v>3.1</v>
      </c>
    </row>
    <row r="34" spans="1:7" s="193" customFormat="1" ht="12.95" customHeight="1">
      <c r="A34" s="201" t="s">
        <v>554</v>
      </c>
      <c r="B34" s="142"/>
      <c r="C34" s="141" t="s">
        <v>542</v>
      </c>
      <c r="D34" s="142"/>
      <c r="E34" s="142" t="s">
        <v>445</v>
      </c>
      <c r="F34" s="137"/>
      <c r="G34" s="138"/>
    </row>
    <row r="35" spans="1:7" s="193" customFormat="1" ht="12.95" customHeight="1">
      <c r="A35" s="144" t="s">
        <v>555</v>
      </c>
      <c r="B35" s="142"/>
      <c r="C35" s="142" t="s">
        <v>556</v>
      </c>
      <c r="D35" s="142"/>
      <c r="E35" s="142" t="s">
        <v>843</v>
      </c>
      <c r="F35" s="137"/>
      <c r="G35" s="138"/>
    </row>
    <row r="36" spans="1:7" s="193" customFormat="1" ht="12.95" customHeight="1">
      <c r="A36" s="156"/>
      <c r="B36" s="137"/>
      <c r="C36" s="137"/>
      <c r="D36" s="137"/>
      <c r="E36" s="137"/>
      <c r="F36" s="137"/>
      <c r="G36" s="138"/>
    </row>
    <row r="37" spans="1:7" s="193" customFormat="1" ht="12.95" customHeight="1">
      <c r="A37" s="194" t="s">
        <v>844</v>
      </c>
      <c r="B37" s="137"/>
      <c r="C37" s="137"/>
      <c r="D37" s="137"/>
      <c r="E37" s="137"/>
      <c r="F37" s="137"/>
      <c r="G37" s="138"/>
    </row>
    <row r="38" spans="1:7" s="193" customFormat="1" ht="12.95" customHeight="1">
      <c r="A38" s="195">
        <f>cotacao!E29</f>
        <v>6.5333333333333341</v>
      </c>
      <c r="B38" s="196" t="s">
        <v>443</v>
      </c>
      <c r="C38" s="205">
        <v>0.25</v>
      </c>
      <c r="D38" s="196" t="s">
        <v>443</v>
      </c>
      <c r="E38" s="203">
        <f>E23</f>
        <v>1</v>
      </c>
      <c r="F38" s="199" t="s">
        <v>444</v>
      </c>
      <c r="G38" s="200">
        <f>TRUNC(A38*C38*E38,2)</f>
        <v>1.63</v>
      </c>
    </row>
    <row r="39" spans="1:7" s="193" customFormat="1" ht="12.95" customHeight="1">
      <c r="A39" s="201" t="s">
        <v>554</v>
      </c>
      <c r="B39" s="142"/>
      <c r="C39" s="141" t="s">
        <v>542</v>
      </c>
      <c r="D39" s="142"/>
      <c r="E39" s="142" t="s">
        <v>445</v>
      </c>
      <c r="F39" s="137"/>
      <c r="G39" s="138"/>
    </row>
    <row r="40" spans="1:7" s="193" customFormat="1" ht="12.95" customHeight="1">
      <c r="A40" s="144" t="s">
        <v>845</v>
      </c>
      <c r="B40" s="142"/>
      <c r="C40" s="142" t="s">
        <v>548</v>
      </c>
      <c r="D40" s="142"/>
      <c r="E40" s="142" t="s">
        <v>549</v>
      </c>
      <c r="F40" s="137"/>
      <c r="G40" s="138"/>
    </row>
    <row r="41" spans="1:7" s="193" customFormat="1" ht="12.95" customHeight="1">
      <c r="A41" s="144"/>
      <c r="B41" s="142"/>
      <c r="C41" s="142"/>
      <c r="D41" s="142"/>
      <c r="E41" s="142"/>
      <c r="F41" s="137"/>
      <c r="G41" s="138"/>
    </row>
    <row r="42" spans="1:7" s="193" customFormat="1" ht="12.95" customHeight="1">
      <c r="A42" s="194" t="s">
        <v>940</v>
      </c>
      <c r="B42" s="137"/>
      <c r="C42" s="137"/>
      <c r="D42" s="137"/>
      <c r="E42" s="137"/>
      <c r="F42" s="137"/>
      <c r="G42" s="138"/>
    </row>
    <row r="43" spans="1:7" s="193" customFormat="1" ht="12.95" customHeight="1">
      <c r="A43" s="195">
        <f>cotacao!E14</f>
        <v>15.846666666666669</v>
      </c>
      <c r="B43" s="196" t="s">
        <v>443</v>
      </c>
      <c r="C43" s="205">
        <v>1</v>
      </c>
      <c r="D43" s="196" t="s">
        <v>443</v>
      </c>
      <c r="E43" s="203">
        <f>E33</f>
        <v>1</v>
      </c>
      <c r="F43" s="206" t="s">
        <v>444</v>
      </c>
      <c r="G43" s="200">
        <f>TRUNC(A43*C43*E43,2)</f>
        <v>15.84</v>
      </c>
    </row>
    <row r="44" spans="1:7" s="193" customFormat="1" ht="12.95" customHeight="1">
      <c r="A44" s="201" t="s">
        <v>554</v>
      </c>
      <c r="B44" s="142"/>
      <c r="C44" s="141" t="s">
        <v>542</v>
      </c>
      <c r="D44" s="142"/>
      <c r="E44" s="142" t="s">
        <v>445</v>
      </c>
      <c r="F44" s="137"/>
      <c r="G44" s="138"/>
    </row>
    <row r="45" spans="1:7" s="193" customFormat="1" ht="12.95" customHeight="1">
      <c r="A45" s="144" t="s">
        <v>558</v>
      </c>
      <c r="B45" s="142"/>
      <c r="C45" s="142" t="s">
        <v>548</v>
      </c>
      <c r="D45" s="142"/>
      <c r="E45" s="142" t="s">
        <v>549</v>
      </c>
      <c r="F45" s="137"/>
      <c r="G45" s="138"/>
    </row>
    <row r="46" spans="1:7" s="193" customFormat="1" ht="12.95" customHeight="1">
      <c r="A46" s="156"/>
      <c r="B46" s="137"/>
      <c r="C46" s="137"/>
      <c r="D46" s="137"/>
      <c r="E46" s="137"/>
      <c r="F46" s="137"/>
      <c r="G46" s="138"/>
    </row>
    <row r="47" spans="1:7" s="193" customFormat="1" ht="12.95" customHeight="1">
      <c r="A47" s="194" t="s">
        <v>941</v>
      </c>
      <c r="B47" s="137"/>
      <c r="C47" s="137"/>
      <c r="D47" s="137"/>
      <c r="E47" s="137"/>
      <c r="F47" s="137"/>
      <c r="G47" s="138"/>
    </row>
    <row r="48" spans="1:7" s="193" customFormat="1" ht="12.95" customHeight="1">
      <c r="A48" s="195">
        <f>cotacao!E20</f>
        <v>12.716666666666667</v>
      </c>
      <c r="B48" s="196" t="s">
        <v>443</v>
      </c>
      <c r="C48" s="205">
        <v>0.25</v>
      </c>
      <c r="D48" s="196" t="s">
        <v>443</v>
      </c>
      <c r="E48" s="203">
        <f>E43</f>
        <v>1</v>
      </c>
      <c r="F48" s="199" t="s">
        <v>444</v>
      </c>
      <c r="G48" s="200">
        <f>TRUNC(A48*C48*E48,2)</f>
        <v>3.17</v>
      </c>
    </row>
    <row r="49" spans="1:7" s="193" customFormat="1" ht="12.95" customHeight="1">
      <c r="A49" s="201" t="s">
        <v>541</v>
      </c>
      <c r="B49" s="142"/>
      <c r="C49" s="141" t="s">
        <v>542</v>
      </c>
      <c r="D49" s="142"/>
      <c r="E49" s="142" t="s">
        <v>445</v>
      </c>
      <c r="F49" s="137"/>
      <c r="G49" s="138"/>
    </row>
    <row r="50" spans="1:7" s="193" customFormat="1" ht="12.95" customHeight="1">
      <c r="A50" s="144" t="s">
        <v>560</v>
      </c>
      <c r="B50" s="142"/>
      <c r="C50" s="142" t="s">
        <v>548</v>
      </c>
      <c r="D50" s="142"/>
      <c r="E50" s="142" t="s">
        <v>549</v>
      </c>
      <c r="F50" s="137"/>
      <c r="G50" s="138"/>
    </row>
    <row r="51" spans="1:7" s="193" customFormat="1" ht="12.95" customHeight="1">
      <c r="A51" s="144" t="s">
        <v>561</v>
      </c>
      <c r="B51" s="142"/>
      <c r="C51" s="142"/>
      <c r="D51" s="142"/>
      <c r="E51" s="142"/>
      <c r="F51" s="137"/>
      <c r="G51" s="138"/>
    </row>
    <row r="52" spans="1:7" s="193" customFormat="1" ht="12.95" customHeight="1">
      <c r="A52" s="144"/>
      <c r="B52" s="142"/>
      <c r="C52" s="142"/>
      <c r="D52" s="142"/>
      <c r="E52" s="142"/>
      <c r="F52" s="137"/>
      <c r="G52" s="138"/>
    </row>
    <row r="53" spans="1:7" s="193" customFormat="1" ht="12.95" customHeight="1">
      <c r="A53" s="194" t="s">
        <v>942</v>
      </c>
      <c r="B53" s="137"/>
      <c r="C53" s="137"/>
      <c r="D53" s="137"/>
      <c r="E53" s="137"/>
      <c r="F53" s="137"/>
      <c r="G53" s="138"/>
    </row>
    <row r="54" spans="1:7" s="193" customFormat="1" ht="12.95" customHeight="1">
      <c r="A54" s="195">
        <f>cotacao!E23</f>
        <v>14.950000000000001</v>
      </c>
      <c r="B54" s="196" t="s">
        <v>443</v>
      </c>
      <c r="C54" s="205">
        <v>0.25</v>
      </c>
      <c r="D54" s="196" t="s">
        <v>443</v>
      </c>
      <c r="E54" s="203">
        <f>E43</f>
        <v>1</v>
      </c>
      <c r="F54" s="199" t="s">
        <v>444</v>
      </c>
      <c r="G54" s="200">
        <f>TRUNC(A54*C54*E54,2)</f>
        <v>3.73</v>
      </c>
    </row>
    <row r="55" spans="1:7" s="193" customFormat="1" ht="12.95" customHeight="1">
      <c r="A55" s="201" t="s">
        <v>541</v>
      </c>
      <c r="B55" s="142"/>
      <c r="C55" s="141" t="s">
        <v>542</v>
      </c>
      <c r="D55" s="142"/>
      <c r="E55" s="142" t="s">
        <v>445</v>
      </c>
      <c r="F55" s="137"/>
      <c r="G55" s="138"/>
    </row>
    <row r="56" spans="1:7" s="193" customFormat="1" ht="12.95" customHeight="1">
      <c r="A56" s="144" t="s">
        <v>563</v>
      </c>
      <c r="B56" s="142"/>
      <c r="C56" s="142" t="s">
        <v>548</v>
      </c>
      <c r="D56" s="142"/>
      <c r="E56" s="142" t="s">
        <v>549</v>
      </c>
      <c r="F56" s="137"/>
      <c r="G56" s="138"/>
    </row>
    <row r="57" spans="1:7" s="193" customFormat="1" ht="12.95" customHeight="1">
      <c r="A57" s="144"/>
      <c r="B57" s="142"/>
      <c r="C57" s="142"/>
      <c r="D57" s="142"/>
      <c r="E57" s="142"/>
      <c r="F57" s="137"/>
      <c r="G57" s="138"/>
    </row>
    <row r="58" spans="1:7" s="193" customFormat="1" ht="12.95" customHeight="1">
      <c r="A58" s="207" t="s">
        <v>564</v>
      </c>
      <c r="B58" s="208"/>
      <c r="C58" s="208"/>
      <c r="D58" s="209"/>
      <c r="E58" s="208"/>
      <c r="F58" s="199" t="s">
        <v>444</v>
      </c>
      <c r="G58" s="210">
        <f>G7+G12+G19+G23+G28+G33+G38+G43+G48+G54</f>
        <v>144.54999999999995</v>
      </c>
    </row>
    <row r="59" spans="1:7" s="193" customFormat="1" ht="12.95" customHeight="1">
      <c r="A59" s="211"/>
      <c r="B59" s="173"/>
      <c r="C59" s="173"/>
      <c r="D59" s="212"/>
      <c r="E59" s="173"/>
      <c r="F59" s="212"/>
      <c r="G59" s="213"/>
    </row>
    <row r="60" spans="1:7" s="193" customFormat="1" ht="12.95" customHeight="1">
      <c r="A60" s="214" t="s">
        <v>565</v>
      </c>
      <c r="B60" s="215"/>
      <c r="C60" s="215"/>
      <c r="D60" s="215"/>
      <c r="E60" s="215"/>
      <c r="F60" s="215"/>
      <c r="G60" s="216"/>
    </row>
    <row r="61" spans="1:7" s="193" customFormat="1" ht="12.95" customHeight="1">
      <c r="A61" s="156"/>
      <c r="B61" s="137"/>
      <c r="C61" s="137"/>
      <c r="D61" s="137"/>
      <c r="E61" s="137"/>
      <c r="F61" s="137"/>
      <c r="G61" s="138"/>
    </row>
    <row r="62" spans="1:7" s="193" customFormat="1" ht="12.95" customHeight="1">
      <c r="A62" s="217" t="s">
        <v>943</v>
      </c>
      <c r="B62" s="137"/>
      <c r="C62" s="137"/>
      <c r="D62" s="137"/>
      <c r="E62" s="137"/>
      <c r="F62" s="137"/>
      <c r="G62" s="138"/>
    </row>
    <row r="63" spans="1:7" s="193" customFormat="1" ht="12.95" customHeight="1">
      <c r="A63" s="218">
        <f>cotacao!E50</f>
        <v>16.613333333333333</v>
      </c>
      <c r="B63" s="196" t="s">
        <v>443</v>
      </c>
      <c r="C63" s="219">
        <v>0.33329999999999999</v>
      </c>
      <c r="D63" s="196" t="s">
        <v>443</v>
      </c>
      <c r="E63" s="220">
        <v>1</v>
      </c>
      <c r="F63" s="199" t="s">
        <v>444</v>
      </c>
      <c r="G63" s="200">
        <f>TRUNC(A63*C63*E63,2)</f>
        <v>5.53</v>
      </c>
    </row>
    <row r="64" spans="1:7" s="193" customFormat="1" ht="12.95" customHeight="1">
      <c r="A64" s="144" t="s">
        <v>554</v>
      </c>
      <c r="B64" s="137"/>
      <c r="C64" s="142" t="s">
        <v>542</v>
      </c>
      <c r="D64" s="137"/>
      <c r="E64" s="142" t="s">
        <v>445</v>
      </c>
      <c r="F64" s="137"/>
      <c r="G64" s="158"/>
    </row>
    <row r="65" spans="1:7" s="193" customFormat="1" ht="12.95" customHeight="1">
      <c r="A65" s="144" t="s">
        <v>846</v>
      </c>
      <c r="B65" s="137"/>
      <c r="C65" s="142" t="s">
        <v>556</v>
      </c>
      <c r="D65" s="137"/>
      <c r="E65" s="142" t="s">
        <v>570</v>
      </c>
      <c r="F65" s="137"/>
      <c r="G65" s="158"/>
    </row>
    <row r="66" spans="1:7" s="193" customFormat="1" ht="12.95" customHeight="1">
      <c r="A66" s="156"/>
      <c r="B66" s="137"/>
      <c r="C66" s="137"/>
      <c r="D66" s="137"/>
      <c r="E66" s="137"/>
      <c r="F66" s="137"/>
      <c r="G66" s="138"/>
    </row>
    <row r="67" spans="1:7" s="193" customFormat="1" ht="12.95" customHeight="1">
      <c r="A67" s="194" t="s">
        <v>568</v>
      </c>
      <c r="B67" s="137"/>
      <c r="C67" s="137"/>
      <c r="D67" s="137"/>
      <c r="E67" s="137"/>
      <c r="F67" s="137"/>
      <c r="G67" s="138"/>
    </row>
    <row r="68" spans="1:7" s="193" customFormat="1" ht="12.95" customHeight="1">
      <c r="A68" s="218">
        <f>cotacao!E53</f>
        <v>36.24</v>
      </c>
      <c r="B68" s="196" t="s">
        <v>443</v>
      </c>
      <c r="C68" s="221">
        <v>0.33329999999999999</v>
      </c>
      <c r="D68" s="196" t="s">
        <v>443</v>
      </c>
      <c r="E68" s="220">
        <f>E63</f>
        <v>1</v>
      </c>
      <c r="F68" s="199" t="s">
        <v>444</v>
      </c>
      <c r="G68" s="200">
        <f>TRUNC(A68*C68*E68,2)</f>
        <v>12.07</v>
      </c>
    </row>
    <row r="69" spans="1:7" s="193" customFormat="1" ht="12.95" customHeight="1">
      <c r="A69" s="144" t="s">
        <v>554</v>
      </c>
      <c r="B69" s="137"/>
      <c r="C69" s="142" t="s">
        <v>542</v>
      </c>
      <c r="D69" s="137"/>
      <c r="E69" s="142" t="s">
        <v>445</v>
      </c>
      <c r="F69" s="137"/>
      <c r="G69" s="158"/>
    </row>
    <row r="70" spans="1:7" s="193" customFormat="1" ht="12.95" customHeight="1">
      <c r="A70" s="144" t="s">
        <v>11</v>
      </c>
      <c r="B70" s="137"/>
      <c r="C70" s="142" t="s">
        <v>556</v>
      </c>
      <c r="D70" s="137"/>
      <c r="E70" s="142" t="s">
        <v>570</v>
      </c>
      <c r="F70" s="137"/>
      <c r="G70" s="158"/>
    </row>
    <row r="71" spans="1:7" s="193" customFormat="1" ht="12.95" customHeight="1">
      <c r="A71" s="156"/>
      <c r="B71" s="137"/>
      <c r="C71" s="137"/>
      <c r="D71" s="137"/>
      <c r="E71" s="137"/>
      <c r="F71" s="137"/>
      <c r="G71" s="138"/>
    </row>
    <row r="72" spans="1:7" s="193" customFormat="1" ht="12.95" hidden="1" customHeight="1">
      <c r="A72" s="194" t="s">
        <v>569</v>
      </c>
      <c r="B72" s="137"/>
      <c r="C72" s="137"/>
      <c r="D72" s="137"/>
      <c r="E72" s="137"/>
      <c r="F72" s="137"/>
      <c r="G72" s="138"/>
    </row>
    <row r="73" spans="1:7" s="193" customFormat="1" ht="12.95" hidden="1" customHeight="1">
      <c r="A73" s="218"/>
      <c r="B73" s="196" t="s">
        <v>443</v>
      </c>
      <c r="C73" s="221">
        <v>0.33</v>
      </c>
      <c r="D73" s="196" t="s">
        <v>443</v>
      </c>
      <c r="E73" s="220">
        <f>E68</f>
        <v>1</v>
      </c>
      <c r="F73" s="199" t="s">
        <v>444</v>
      </c>
      <c r="G73" s="200">
        <f>A73*C73*E73</f>
        <v>0</v>
      </c>
    </row>
    <row r="74" spans="1:7" s="193" customFormat="1" ht="12.95" hidden="1" customHeight="1">
      <c r="A74" s="144" t="s">
        <v>554</v>
      </c>
      <c r="B74" s="137"/>
      <c r="C74" s="142" t="s">
        <v>542</v>
      </c>
      <c r="D74" s="137"/>
      <c r="E74" s="142" t="s">
        <v>445</v>
      </c>
      <c r="F74" s="137"/>
      <c r="G74" s="158"/>
    </row>
    <row r="75" spans="1:7" s="193" customFormat="1" ht="12.95" hidden="1" customHeight="1">
      <c r="A75" s="144" t="str">
        <f>A72</f>
        <v>Garfo</v>
      </c>
      <c r="B75" s="137"/>
      <c r="C75" s="142" t="s">
        <v>556</v>
      </c>
      <c r="D75" s="137"/>
      <c r="E75" s="142" t="s">
        <v>570</v>
      </c>
      <c r="F75" s="137"/>
      <c r="G75" s="158"/>
    </row>
    <row r="76" spans="1:7" s="193" customFormat="1" ht="12.95" hidden="1" customHeight="1">
      <c r="A76" s="144"/>
      <c r="B76" s="137"/>
      <c r="C76" s="142"/>
      <c r="D76" s="137"/>
      <c r="E76" s="142"/>
      <c r="F76" s="137"/>
      <c r="G76" s="158"/>
    </row>
    <row r="77" spans="1:7" s="193" customFormat="1" ht="12.95" customHeight="1">
      <c r="A77" s="194" t="s">
        <v>847</v>
      </c>
      <c r="B77" s="137"/>
      <c r="C77" s="137"/>
      <c r="D77" s="137"/>
      <c r="E77" s="137"/>
      <c r="F77" s="137"/>
      <c r="G77" s="138"/>
    </row>
    <row r="78" spans="1:7" s="193" customFormat="1" ht="12.95" customHeight="1">
      <c r="A78" s="218">
        <f>cotacao!E56</f>
        <v>33.496666666666663</v>
      </c>
      <c r="B78" s="196" t="s">
        <v>443</v>
      </c>
      <c r="C78" s="221">
        <v>8.3299999999999999E-2</v>
      </c>
      <c r="D78" s="196" t="s">
        <v>443</v>
      </c>
      <c r="E78" s="220">
        <v>1</v>
      </c>
      <c r="F78" s="199" t="s">
        <v>444</v>
      </c>
      <c r="G78" s="200">
        <f>TRUNC(A78*C78*E78,2)</f>
        <v>2.79</v>
      </c>
    </row>
    <row r="79" spans="1:7" s="193" customFormat="1" ht="12.95" customHeight="1">
      <c r="A79" s="144" t="s">
        <v>572</v>
      </c>
      <c r="B79" s="137"/>
      <c r="C79" s="142" t="s">
        <v>542</v>
      </c>
      <c r="D79" s="137"/>
      <c r="E79" s="142" t="s">
        <v>445</v>
      </c>
      <c r="F79" s="137"/>
      <c r="G79" s="158"/>
    </row>
    <row r="80" spans="1:7" s="193" customFormat="1" ht="12.95" customHeight="1">
      <c r="A80" s="144" t="s">
        <v>573</v>
      </c>
      <c r="B80" s="137"/>
      <c r="C80" s="142" t="s">
        <v>556</v>
      </c>
      <c r="D80" s="137"/>
      <c r="E80" s="142" t="s">
        <v>570</v>
      </c>
      <c r="F80" s="137"/>
      <c r="G80" s="158"/>
    </row>
    <row r="81" spans="1:7" s="193" customFormat="1" ht="12.95" customHeight="1">
      <c r="A81" s="144" t="s">
        <v>848</v>
      </c>
      <c r="B81" s="137"/>
      <c r="C81" s="142"/>
      <c r="D81" s="137"/>
      <c r="E81" s="142"/>
      <c r="F81" s="137"/>
      <c r="G81" s="158"/>
    </row>
    <row r="82" spans="1:7" s="193" customFormat="1" ht="12.95" hidden="1" customHeight="1">
      <c r="A82" s="194" t="s">
        <v>575</v>
      </c>
      <c r="B82" s="137"/>
      <c r="C82" s="137"/>
      <c r="D82" s="137"/>
      <c r="E82" s="137"/>
      <c r="F82" s="137"/>
      <c r="G82" s="138"/>
    </row>
    <row r="83" spans="1:7" s="193" customFormat="1" ht="12.95" hidden="1" customHeight="1">
      <c r="A83" s="218">
        <v>171</v>
      </c>
      <c r="B83" s="196" t="s">
        <v>576</v>
      </c>
      <c r="C83" s="222">
        <v>12</v>
      </c>
      <c r="D83" s="196" t="s">
        <v>443</v>
      </c>
      <c r="E83" s="220">
        <v>0</v>
      </c>
      <c r="F83" s="199" t="s">
        <v>444</v>
      </c>
      <c r="G83" s="200">
        <f>IF(C83&lt;&gt;0,(A83/C83)*E83,0)</f>
        <v>0</v>
      </c>
    </row>
    <row r="84" spans="1:7" s="193" customFormat="1" ht="12.95" hidden="1" customHeight="1">
      <c r="A84" s="144"/>
      <c r="B84" s="137"/>
      <c r="C84" s="142" t="s">
        <v>577</v>
      </c>
      <c r="D84" s="137"/>
      <c r="E84" s="142" t="s">
        <v>445</v>
      </c>
      <c r="F84" s="137"/>
      <c r="G84" s="158"/>
    </row>
    <row r="85" spans="1:7" s="193" customFormat="1" ht="12.95" hidden="1" customHeight="1">
      <c r="A85" s="144" t="s">
        <v>578</v>
      </c>
      <c r="B85" s="137"/>
      <c r="C85" s="142" t="s">
        <v>579</v>
      </c>
      <c r="D85" s="137"/>
      <c r="E85" s="142" t="s">
        <v>570</v>
      </c>
      <c r="F85" s="137"/>
      <c r="G85" s="158"/>
    </row>
    <row r="86" spans="1:7" s="193" customFormat="1" ht="12.95" hidden="1" customHeight="1">
      <c r="A86" s="156"/>
      <c r="B86" s="137"/>
      <c r="C86" s="137"/>
      <c r="D86" s="137"/>
      <c r="E86" s="137"/>
      <c r="F86" s="137"/>
      <c r="G86" s="138"/>
    </row>
    <row r="87" spans="1:7" s="193" customFormat="1" ht="12.95" hidden="1" customHeight="1">
      <c r="A87" s="194" t="s">
        <v>580</v>
      </c>
      <c r="B87" s="137"/>
      <c r="C87" s="137"/>
      <c r="D87" s="137"/>
      <c r="E87" s="137"/>
      <c r="F87" s="137"/>
      <c r="G87" s="138"/>
    </row>
    <row r="88" spans="1:7" s="193" customFormat="1" ht="12.95" hidden="1" customHeight="1">
      <c r="A88" s="223">
        <v>0</v>
      </c>
      <c r="B88" s="196" t="s">
        <v>576</v>
      </c>
      <c r="C88" s="222">
        <v>12</v>
      </c>
      <c r="D88" s="196" t="s">
        <v>443</v>
      </c>
      <c r="E88" s="203">
        <v>0</v>
      </c>
      <c r="F88" s="199" t="s">
        <v>444</v>
      </c>
      <c r="G88" s="200">
        <f>IF(C88&lt;&gt;0,A88/C88*E88,0)</f>
        <v>0</v>
      </c>
    </row>
    <row r="89" spans="1:7" s="193" customFormat="1" ht="12.95" hidden="1" customHeight="1">
      <c r="A89" s="144" t="s">
        <v>581</v>
      </c>
      <c r="B89" s="137"/>
      <c r="C89" s="142" t="s">
        <v>577</v>
      </c>
      <c r="D89" s="137"/>
      <c r="E89" s="142" t="s">
        <v>445</v>
      </c>
      <c r="F89" s="137"/>
      <c r="G89" s="158"/>
    </row>
    <row r="90" spans="1:7" s="193" customFormat="1" ht="12.75" hidden="1" customHeight="1">
      <c r="A90" s="144" t="s">
        <v>582</v>
      </c>
      <c r="B90" s="137"/>
      <c r="C90" s="142" t="s">
        <v>579</v>
      </c>
      <c r="D90" s="137"/>
      <c r="E90" s="142" t="s">
        <v>570</v>
      </c>
      <c r="F90" s="137"/>
      <c r="G90" s="158"/>
    </row>
    <row r="91" spans="1:7" s="193" customFormat="1" ht="12.95" customHeight="1">
      <c r="A91" s="156"/>
      <c r="B91" s="137"/>
      <c r="C91" s="137"/>
      <c r="D91" s="137"/>
      <c r="E91" s="137"/>
      <c r="F91" s="137"/>
      <c r="G91" s="138"/>
    </row>
    <row r="92" spans="1:7" s="193" customFormat="1" ht="12.95" customHeight="1">
      <c r="A92" s="207" t="s">
        <v>583</v>
      </c>
      <c r="B92" s="208"/>
      <c r="C92" s="208"/>
      <c r="D92" s="208"/>
      <c r="E92" s="208"/>
      <c r="F92" s="199"/>
      <c r="G92" s="224">
        <f>G88+G83+G78+G73+G68+G63</f>
        <v>20.39</v>
      </c>
    </row>
    <row r="93" spans="1:7" s="193" customFormat="1" ht="12.95" customHeight="1">
      <c r="A93" s="225"/>
      <c r="B93" s="173"/>
      <c r="C93" s="173"/>
      <c r="D93" s="173"/>
      <c r="E93" s="173"/>
      <c r="F93" s="173"/>
      <c r="G93" s="213"/>
    </row>
    <row r="94" spans="1:7" s="193" customFormat="1" ht="12.95" customHeight="1">
      <c r="A94" s="214" t="s">
        <v>584</v>
      </c>
      <c r="B94" s="215"/>
      <c r="C94" s="215"/>
      <c r="D94" s="215"/>
      <c r="E94" s="215"/>
      <c r="F94" s="215"/>
      <c r="G94" s="216"/>
    </row>
    <row r="95" spans="1:7" s="193" customFormat="1" ht="12.95" hidden="1" customHeight="1">
      <c r="A95" s="190" t="s">
        <v>585</v>
      </c>
      <c r="B95" s="191"/>
      <c r="C95" s="191"/>
      <c r="D95" s="191"/>
      <c r="E95" s="191"/>
      <c r="F95" s="191"/>
      <c r="G95" s="192"/>
    </row>
    <row r="96" spans="1:7" s="193" customFormat="1" ht="12.95" hidden="1" customHeight="1">
      <c r="A96" s="156"/>
      <c r="B96" s="137"/>
      <c r="C96" s="137"/>
      <c r="D96" s="137"/>
      <c r="E96" s="137"/>
      <c r="F96" s="137"/>
      <c r="G96" s="138"/>
    </row>
    <row r="97" spans="1:7" s="193" customFormat="1" ht="12.95" hidden="1" customHeight="1">
      <c r="A97" s="227">
        <v>0</v>
      </c>
      <c r="B97" s="196" t="s">
        <v>443</v>
      </c>
      <c r="C97" s="228">
        <v>0</v>
      </c>
      <c r="D97" s="196" t="s">
        <v>443</v>
      </c>
      <c r="E97" s="203">
        <f>'[19]1.0 - Mão de Obra Direta (MO)'!G139</f>
        <v>2</v>
      </c>
      <c r="F97" s="199" t="s">
        <v>444</v>
      </c>
      <c r="G97" s="200">
        <f>A97*C97*E97</f>
        <v>0</v>
      </c>
    </row>
    <row r="98" spans="1:7" s="193" customFormat="1" ht="12.95" hidden="1" customHeight="1">
      <c r="A98" s="144" t="s">
        <v>594</v>
      </c>
      <c r="B98" s="137"/>
      <c r="C98" s="142" t="s">
        <v>587</v>
      </c>
      <c r="D98" s="137"/>
      <c r="E98" s="142" t="s">
        <v>445</v>
      </c>
      <c r="F98" s="137"/>
      <c r="G98" s="158"/>
    </row>
    <row r="99" spans="1:7" s="193" customFormat="1" ht="12.95" hidden="1" customHeight="1">
      <c r="A99" s="144" t="s">
        <v>596</v>
      </c>
      <c r="B99" s="137"/>
      <c r="C99" s="142" t="s">
        <v>589</v>
      </c>
      <c r="D99" s="137"/>
      <c r="E99" s="142" t="s">
        <v>447</v>
      </c>
      <c r="F99" s="137"/>
      <c r="G99" s="158"/>
    </row>
    <row r="100" spans="1:7" s="193" customFormat="1" ht="12.95" hidden="1" customHeight="1">
      <c r="A100" s="156"/>
      <c r="B100" s="137"/>
      <c r="C100" s="137"/>
      <c r="D100" s="137"/>
      <c r="E100" s="137"/>
      <c r="F100" s="137"/>
      <c r="G100" s="138"/>
    </row>
    <row r="101" spans="1:7" s="193" customFormat="1" ht="12.95" hidden="1" customHeight="1">
      <c r="A101" s="488" t="s">
        <v>849</v>
      </c>
      <c r="B101" s="489"/>
      <c r="C101" s="489"/>
      <c r="D101" s="489"/>
      <c r="E101" s="489"/>
      <c r="F101" s="489"/>
      <c r="G101" s="490"/>
    </row>
    <row r="102" spans="1:7" s="193" customFormat="1" ht="12.95" hidden="1" customHeight="1">
      <c r="A102" s="491"/>
      <c r="B102" s="489"/>
      <c r="C102" s="489"/>
      <c r="D102" s="489"/>
      <c r="E102" s="489"/>
      <c r="F102" s="489"/>
      <c r="G102" s="490"/>
    </row>
    <row r="103" spans="1:7" s="193" customFormat="1" ht="12.95" hidden="1" customHeight="1">
      <c r="A103" s="492">
        <f>'Dados Gerais RSS'!D13</f>
        <v>21</v>
      </c>
      <c r="B103" s="493" t="s">
        <v>443</v>
      </c>
      <c r="C103" s="494"/>
      <c r="D103" s="493" t="s">
        <v>443</v>
      </c>
      <c r="E103" s="495">
        <f>E97</f>
        <v>2</v>
      </c>
      <c r="F103" s="496" t="s">
        <v>444</v>
      </c>
      <c r="G103" s="497">
        <f>A103*C103*E103</f>
        <v>0</v>
      </c>
    </row>
    <row r="104" spans="1:7" s="193" customFormat="1" ht="12.95" hidden="1" customHeight="1">
      <c r="A104" s="498" t="s">
        <v>594</v>
      </c>
      <c r="B104" s="489"/>
      <c r="C104" s="499" t="s">
        <v>587</v>
      </c>
      <c r="D104" s="489"/>
      <c r="E104" s="499" t="s">
        <v>445</v>
      </c>
      <c r="F104" s="489"/>
      <c r="G104" s="500"/>
    </row>
    <row r="105" spans="1:7" s="193" customFormat="1" ht="12.95" hidden="1" customHeight="1">
      <c r="A105" s="498" t="s">
        <v>596</v>
      </c>
      <c r="B105" s="489"/>
      <c r="C105" s="499" t="s">
        <v>589</v>
      </c>
      <c r="D105" s="489"/>
      <c r="E105" s="499" t="s">
        <v>447</v>
      </c>
      <c r="F105" s="489"/>
      <c r="G105" s="500"/>
    </row>
    <row r="106" spans="1:7" s="193" customFormat="1" ht="12.95" hidden="1" customHeight="1">
      <c r="A106" s="156"/>
      <c r="B106" s="137"/>
      <c r="C106" s="137"/>
      <c r="D106" s="137"/>
      <c r="E106" s="137"/>
      <c r="F106" s="137"/>
      <c r="G106" s="138"/>
    </row>
    <row r="107" spans="1:7" s="193" customFormat="1" ht="12.95" hidden="1" customHeight="1">
      <c r="A107" s="229" t="s">
        <v>850</v>
      </c>
      <c r="B107" s="137"/>
      <c r="C107" s="137"/>
      <c r="D107" s="137"/>
      <c r="E107" s="137"/>
      <c r="F107" s="137"/>
      <c r="G107" s="138"/>
    </row>
    <row r="108" spans="1:7" s="193" customFormat="1" ht="12.95" hidden="1" customHeight="1">
      <c r="A108" s="156"/>
      <c r="B108" s="137"/>
      <c r="C108" s="137"/>
      <c r="D108" s="137"/>
      <c r="E108" s="137"/>
      <c r="F108" s="137"/>
      <c r="G108" s="138"/>
    </row>
    <row r="109" spans="1:7" s="193" customFormat="1" ht="12.95" hidden="1" customHeight="1">
      <c r="A109" s="227">
        <v>0</v>
      </c>
      <c r="B109" s="196" t="s">
        <v>443</v>
      </c>
      <c r="C109" s="234">
        <v>0</v>
      </c>
      <c r="D109" s="196" t="s">
        <v>443</v>
      </c>
      <c r="E109" s="203">
        <f>E103</f>
        <v>2</v>
      </c>
      <c r="F109" s="199" t="s">
        <v>444</v>
      </c>
      <c r="G109" s="200">
        <f>A109*C109*E109</f>
        <v>0</v>
      </c>
    </row>
    <row r="110" spans="1:7" s="193" customFormat="1" ht="12.95" hidden="1" customHeight="1">
      <c r="A110" s="501" t="s">
        <v>851</v>
      </c>
      <c r="B110" s="137"/>
      <c r="C110" s="142" t="s">
        <v>595</v>
      </c>
      <c r="D110" s="137"/>
      <c r="E110" s="142" t="s">
        <v>445</v>
      </c>
      <c r="F110" s="137"/>
      <c r="G110" s="158"/>
    </row>
    <row r="111" spans="1:7" s="193" customFormat="1" ht="12.95" hidden="1" customHeight="1">
      <c r="A111" s="144" t="s">
        <v>596</v>
      </c>
      <c r="B111" s="137"/>
      <c r="C111" s="142" t="s">
        <v>852</v>
      </c>
      <c r="D111" s="137"/>
      <c r="E111" s="142" t="s">
        <v>447</v>
      </c>
      <c r="F111" s="137"/>
      <c r="G111" s="158"/>
    </row>
    <row r="112" spans="1:7" s="193" customFormat="1" ht="12.95" customHeight="1">
      <c r="A112" s="144"/>
      <c r="B112" s="137"/>
      <c r="C112" s="142"/>
      <c r="D112" s="137"/>
      <c r="E112" s="142"/>
      <c r="F112" s="137"/>
      <c r="G112" s="158"/>
    </row>
    <row r="113" spans="1:7" s="193" customFormat="1" ht="13.5" hidden="1" customHeight="1">
      <c r="A113" s="229" t="s">
        <v>590</v>
      </c>
      <c r="B113" s="230"/>
      <c r="C113" s="230"/>
      <c r="D113" s="137"/>
      <c r="E113" s="137"/>
      <c r="F113" s="137"/>
      <c r="G113" s="138"/>
    </row>
    <row r="114" spans="1:7" s="193" customFormat="1" ht="12.95" hidden="1" customHeight="1">
      <c r="A114" s="231"/>
      <c r="B114" s="230"/>
      <c r="C114" s="230"/>
      <c r="D114" s="137"/>
      <c r="E114" s="137"/>
      <c r="F114" s="137"/>
      <c r="G114" s="138"/>
    </row>
    <row r="115" spans="1:7" s="193" customFormat="1" ht="12.95" hidden="1" customHeight="1">
      <c r="A115" s="232">
        <v>1</v>
      </c>
      <c r="B115" s="233" t="s">
        <v>443</v>
      </c>
      <c r="C115" s="234"/>
      <c r="D115" s="196" t="s">
        <v>443</v>
      </c>
      <c r="E115" s="203">
        <f>E109</f>
        <v>2</v>
      </c>
      <c r="F115" s="199" t="s">
        <v>444</v>
      </c>
      <c r="G115" s="200">
        <f>A115*C115*E115</f>
        <v>0</v>
      </c>
    </row>
    <row r="116" spans="1:7" s="193" customFormat="1" ht="12.95" hidden="1" customHeight="1">
      <c r="A116" s="144" t="s">
        <v>591</v>
      </c>
      <c r="B116" s="137"/>
      <c r="C116" s="142" t="s">
        <v>587</v>
      </c>
      <c r="D116" s="137"/>
      <c r="E116" s="142" t="s">
        <v>445</v>
      </c>
      <c r="F116" s="137"/>
      <c r="G116" s="158"/>
    </row>
    <row r="117" spans="1:7" s="193" customFormat="1" ht="12.95" hidden="1" customHeight="1">
      <c r="A117" s="144" t="s">
        <v>592</v>
      </c>
      <c r="B117" s="137"/>
      <c r="C117" s="142" t="s">
        <v>593</v>
      </c>
      <c r="D117" s="137"/>
      <c r="E117" s="142" t="s">
        <v>447</v>
      </c>
      <c r="F117" s="137"/>
      <c r="G117" s="158"/>
    </row>
    <row r="118" spans="1:7" s="193" customFormat="1" ht="12.95" hidden="1" customHeight="1">
      <c r="A118" s="144"/>
      <c r="B118" s="137"/>
      <c r="C118" s="142"/>
      <c r="D118" s="137"/>
      <c r="E118" s="142"/>
      <c r="F118" s="137"/>
      <c r="G118" s="158"/>
    </row>
    <row r="119" spans="1:7" s="193" customFormat="1" ht="13.5" customHeight="1">
      <c r="A119" s="136" t="s">
        <v>944</v>
      </c>
      <c r="B119" s="137"/>
      <c r="C119" s="137"/>
      <c r="D119" s="137"/>
      <c r="E119" s="137"/>
      <c r="F119" s="137"/>
      <c r="G119" s="138"/>
    </row>
    <row r="120" spans="1:7" s="193" customFormat="1" ht="12.95" customHeight="1">
      <c r="A120" s="156"/>
      <c r="B120" s="137"/>
      <c r="C120" s="137"/>
      <c r="D120" s="137"/>
      <c r="E120" s="137"/>
      <c r="F120" s="137"/>
      <c r="G120" s="138"/>
    </row>
    <row r="121" spans="1:7" s="193" customFormat="1" ht="12.95" customHeight="1">
      <c r="A121" s="227">
        <f>'Dados Gerais RSS'!D13</f>
        <v>21</v>
      </c>
      <c r="B121" s="196" t="s">
        <v>443</v>
      </c>
      <c r="C121" s="234">
        <f>18</f>
        <v>18</v>
      </c>
      <c r="D121" s="196" t="s">
        <v>443</v>
      </c>
      <c r="E121" s="203">
        <f>'1.0 - Mão de Obra Direta (MO)'!C7+'1.0 - Mão de Obra Direta (MO)'!C11</f>
        <v>2</v>
      </c>
      <c r="F121" s="199" t="s">
        <v>444</v>
      </c>
      <c r="G121" s="200">
        <f>TRUNC(A121*C121*E121,2)</f>
        <v>756</v>
      </c>
    </row>
    <row r="122" spans="1:7" s="193" customFormat="1" ht="12.95" customHeight="1">
      <c r="A122" s="144" t="s">
        <v>594</v>
      </c>
      <c r="B122" s="137"/>
      <c r="C122" s="142" t="s">
        <v>595</v>
      </c>
      <c r="D122" s="137"/>
      <c r="E122" s="142" t="s">
        <v>445</v>
      </c>
      <c r="F122" s="137"/>
      <c r="G122" s="158"/>
    </row>
    <row r="123" spans="1:7" s="193" customFormat="1" ht="12.95" customHeight="1">
      <c r="A123" s="144" t="s">
        <v>596</v>
      </c>
      <c r="B123" s="137"/>
      <c r="C123" s="142"/>
      <c r="D123" s="137"/>
      <c r="E123" s="142" t="s">
        <v>447</v>
      </c>
      <c r="F123" s="137"/>
      <c r="G123" s="158"/>
    </row>
    <row r="124" spans="1:7" s="193" customFormat="1" ht="13.5" customHeight="1">
      <c r="A124" s="144"/>
      <c r="B124" s="137"/>
      <c r="C124" s="142"/>
      <c r="D124" s="137"/>
      <c r="E124" s="142"/>
      <c r="F124" s="137"/>
      <c r="G124" s="158"/>
    </row>
    <row r="125" spans="1:7" s="193" customFormat="1" ht="12.95" customHeight="1">
      <c r="A125" s="144"/>
      <c r="B125" s="137"/>
      <c r="C125" s="142"/>
      <c r="D125" s="137"/>
      <c r="E125" s="142"/>
      <c r="F125" s="137"/>
      <c r="G125" s="158"/>
    </row>
    <row r="126" spans="1:7" s="193" customFormat="1" ht="12.95" customHeight="1">
      <c r="A126" s="144"/>
      <c r="B126" s="137"/>
      <c r="C126" s="142"/>
      <c r="D126" s="137"/>
      <c r="E126" s="142"/>
      <c r="F126" s="137"/>
      <c r="G126" s="158"/>
    </row>
    <row r="127" spans="1:7" s="193" customFormat="1" ht="13.5" hidden="1" customHeight="1">
      <c r="A127" s="229" t="s">
        <v>853</v>
      </c>
      <c r="B127" s="137"/>
      <c r="C127" s="137"/>
      <c r="D127" s="137"/>
      <c r="E127" s="137"/>
      <c r="F127" s="137"/>
      <c r="G127" s="138"/>
    </row>
    <row r="128" spans="1:7" s="193" customFormat="1" ht="12.95" hidden="1" customHeight="1">
      <c r="A128" s="156"/>
      <c r="B128" s="137"/>
      <c r="C128" s="137"/>
      <c r="D128" s="137"/>
      <c r="E128" s="137"/>
      <c r="F128" s="137"/>
      <c r="G128" s="138"/>
    </row>
    <row r="129" spans="1:7" s="193" customFormat="1" ht="12.95" hidden="1" customHeight="1">
      <c r="A129" s="502">
        <v>8.3299999999999999E-2</v>
      </c>
      <c r="B129" s="196" t="s">
        <v>443</v>
      </c>
      <c r="C129" s="234"/>
      <c r="D129" s="196" t="s">
        <v>443</v>
      </c>
      <c r="E129" s="203">
        <f>'[19]1.0 - Mão de Obra Direta (MO)'!C12+'[19]1.0 - Mão de Obra Direta (MO)'!C16</f>
        <v>1</v>
      </c>
      <c r="F129" s="199" t="s">
        <v>444</v>
      </c>
      <c r="G129" s="200">
        <f>A129*C129*E129</f>
        <v>0</v>
      </c>
    </row>
    <row r="130" spans="1:7" s="193" customFormat="1" ht="12.95" hidden="1" customHeight="1">
      <c r="A130" s="144" t="s">
        <v>591</v>
      </c>
      <c r="B130" s="137"/>
      <c r="C130" s="142" t="s">
        <v>595</v>
      </c>
      <c r="D130" s="137"/>
      <c r="E130" s="142" t="s">
        <v>445</v>
      </c>
      <c r="F130" s="137"/>
      <c r="G130" s="158"/>
    </row>
    <row r="131" spans="1:7" s="193" customFormat="1" ht="12.95" hidden="1" customHeight="1">
      <c r="A131" s="144" t="s">
        <v>592</v>
      </c>
      <c r="B131" s="137"/>
      <c r="C131" s="142"/>
      <c r="D131" s="137"/>
      <c r="E131" s="142" t="s">
        <v>447</v>
      </c>
      <c r="F131" s="137"/>
      <c r="G131" s="158"/>
    </row>
    <row r="132" spans="1:7" s="193" customFormat="1" ht="12.95" customHeight="1">
      <c r="A132" s="356" t="s">
        <v>854</v>
      </c>
      <c r="B132" s="236"/>
      <c r="C132" s="236"/>
      <c r="D132" s="236"/>
      <c r="E132" s="236"/>
      <c r="F132" s="503"/>
      <c r="G132" s="237">
        <f>G121</f>
        <v>756</v>
      </c>
    </row>
    <row r="133" spans="1:7" s="193" customFormat="1" ht="12.95" customHeight="1">
      <c r="A133" s="238"/>
      <c r="B133" s="169"/>
      <c r="C133" s="169"/>
      <c r="D133" s="169"/>
      <c r="E133" s="169"/>
      <c r="F133" s="16"/>
      <c r="G133" s="148"/>
    </row>
    <row r="134" spans="1:7" s="193" customFormat="1" ht="12.95" customHeight="1">
      <c r="A134" s="239" t="s">
        <v>597</v>
      </c>
      <c r="B134" s="208"/>
      <c r="C134" s="196"/>
      <c r="D134" s="209"/>
      <c r="E134" s="196"/>
      <c r="F134" s="199"/>
      <c r="G134" s="210">
        <f>G132+G92+G58</f>
        <v>920.93999999999994</v>
      </c>
    </row>
    <row r="135" spans="1:7" s="193" customFormat="1" ht="12.95" customHeight="1">
      <c r="A135" s="238"/>
      <c r="B135" s="169"/>
      <c r="C135" s="169"/>
      <c r="D135" s="169"/>
      <c r="E135" s="169"/>
      <c r="F135" s="16"/>
      <c r="G135" s="148"/>
    </row>
    <row r="136" spans="1:7" s="193" customFormat="1" ht="12.95" customHeight="1">
      <c r="A136" s="239" t="s">
        <v>598</v>
      </c>
      <c r="B136" s="208"/>
      <c r="C136" s="196">
        <f>'Dados Gerais RSS'!D12</f>
        <v>260</v>
      </c>
      <c r="D136" s="209"/>
      <c r="E136" s="196">
        <f>TRUNC(G134/'Dados Gerais RSS'!D13,2)</f>
        <v>43.85</v>
      </c>
      <c r="F136" s="199"/>
      <c r="G136" s="210">
        <f>E136*C136</f>
        <v>11401</v>
      </c>
    </row>
    <row r="137" spans="1:7" s="193" customFormat="1" ht="12.95" customHeight="1">
      <c r="A137" s="238"/>
      <c r="B137" s="169"/>
      <c r="C137" s="142" t="str">
        <f>'Dados Gerais RSS'!C12</f>
        <v>Dias Coleta Anual</v>
      </c>
      <c r="D137" s="169"/>
      <c r="E137" s="169" t="s">
        <v>599</v>
      </c>
      <c r="F137" s="16"/>
      <c r="G137" s="148"/>
    </row>
    <row r="138" spans="1:7" s="193" customFormat="1" ht="12.95" customHeight="1">
      <c r="A138" s="238"/>
      <c r="B138" s="169"/>
      <c r="C138" s="169"/>
      <c r="D138" s="169"/>
      <c r="E138" s="169"/>
      <c r="F138" s="16"/>
      <c r="G138" s="148"/>
    </row>
    <row r="140" spans="1:7">
      <c r="A140" s="722"/>
      <c r="B140" s="738"/>
      <c r="C140" s="738"/>
      <c r="D140" s="738"/>
      <c r="E140" s="738"/>
      <c r="F140" s="738"/>
      <c r="G140" s="738"/>
    </row>
    <row r="141" spans="1:7" ht="12.75" customHeight="1">
      <c r="A141" s="738"/>
      <c r="B141" s="738"/>
      <c r="C141" s="738"/>
      <c r="D141" s="738"/>
      <c r="E141" s="738"/>
      <c r="F141" s="738"/>
      <c r="G141" s="738"/>
    </row>
    <row r="142" spans="1:7" ht="30.75" customHeight="1">
      <c r="A142" s="768"/>
      <c r="B142" s="768"/>
      <c r="C142" s="768"/>
      <c r="D142" s="768"/>
      <c r="E142" s="768"/>
      <c r="F142" s="768"/>
      <c r="G142" s="768"/>
    </row>
    <row r="143" spans="1:7" s="357" customFormat="1">
      <c r="A143" s="724"/>
      <c r="B143" s="724"/>
      <c r="C143" s="724"/>
      <c r="D143" s="724"/>
      <c r="E143" s="724"/>
      <c r="F143" s="724"/>
      <c r="G143" s="724"/>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131" customWidth="1"/>
    <col min="2" max="2" width="1.85546875" style="131" customWidth="1"/>
    <col min="3" max="3" width="23.85546875" style="131" bestFit="1" customWidth="1"/>
    <col min="4" max="4" width="1.85546875" style="131" customWidth="1"/>
    <col min="5" max="5" width="19.7109375" style="131" bestFit="1" customWidth="1"/>
    <col min="6" max="6" width="2.140625" style="131" customWidth="1"/>
    <col min="7" max="7" width="20.28515625" style="131" customWidth="1"/>
    <col min="8" max="16384" width="9.140625" style="131"/>
  </cols>
  <sheetData>
    <row r="1" spans="1:9" s="129" customFormat="1">
      <c r="A1" s="706" t="s">
        <v>640</v>
      </c>
      <c r="B1" s="706"/>
      <c r="C1" s="706"/>
      <c r="D1" s="706"/>
      <c r="E1" s="706"/>
      <c r="F1" s="706"/>
      <c r="G1" s="706"/>
      <c r="H1" s="128"/>
      <c r="I1" s="128"/>
    </row>
    <row r="2" spans="1:9" s="155" customFormat="1">
      <c r="A2" s="707" t="s">
        <v>838</v>
      </c>
      <c r="B2" s="707"/>
      <c r="C2" s="707"/>
      <c r="D2" s="707" t="s">
        <v>440</v>
      </c>
      <c r="E2" s="707"/>
      <c r="F2" s="707"/>
      <c r="G2" s="707"/>
    </row>
    <row r="3" spans="1:9">
      <c r="A3" s="727">
        <f>G101</f>
        <v>46100.91</v>
      </c>
      <c r="B3" s="728"/>
      <c r="C3" s="729"/>
      <c r="D3" s="709">
        <f>A3/'Custos Totais RSS'!F22</f>
        <v>0.19976307959777612</v>
      </c>
      <c r="E3" s="709"/>
      <c r="F3" s="709"/>
      <c r="G3" s="709"/>
    </row>
    <row r="4" spans="1:9">
      <c r="A4" s="732" t="s">
        <v>642</v>
      </c>
      <c r="B4" s="733"/>
      <c r="C4" s="733"/>
      <c r="D4" s="733"/>
      <c r="E4" s="733"/>
      <c r="F4" s="733"/>
      <c r="G4" s="734"/>
    </row>
    <row r="5" spans="1:9" s="193" customFormat="1" ht="12.95" customHeight="1">
      <c r="A5" s="279"/>
      <c r="B5" s="16"/>
      <c r="C5" s="16"/>
      <c r="D5" s="16"/>
      <c r="E5" s="16"/>
      <c r="F5" s="16"/>
      <c r="G5" s="167"/>
    </row>
    <row r="6" spans="1:9" s="193" customFormat="1" ht="12.95" customHeight="1">
      <c r="A6" s="280" t="s">
        <v>875</v>
      </c>
      <c r="B6" s="16"/>
      <c r="C6" s="23"/>
      <c r="D6" s="16"/>
      <c r="E6" s="16"/>
      <c r="F6" s="16"/>
      <c r="G6" s="167"/>
    </row>
    <row r="7" spans="1:9" s="193" customFormat="1" ht="12.95" hidden="1" customHeight="1">
      <c r="A7" s="281" t="s">
        <v>659</v>
      </c>
      <c r="B7" s="282"/>
      <c r="C7" s="283"/>
      <c r="D7" s="282"/>
      <c r="E7" s="282"/>
      <c r="F7" s="282"/>
      <c r="G7" s="284"/>
    </row>
    <row r="8" spans="1:9" s="193" customFormat="1" ht="12.95" hidden="1" customHeight="1">
      <c r="A8" s="526"/>
      <c r="B8" s="286" t="s">
        <v>443</v>
      </c>
      <c r="C8" s="287">
        <v>0.58799999999999997</v>
      </c>
      <c r="D8" s="286" t="s">
        <v>443</v>
      </c>
      <c r="E8" s="525">
        <f>'[19]Custos Totais'!F16</f>
        <v>0</v>
      </c>
      <c r="F8" s="288" t="s">
        <v>444</v>
      </c>
      <c r="G8" s="289">
        <f>E8*C8*A8</f>
        <v>0</v>
      </c>
    </row>
    <row r="9" spans="1:9" s="193" customFormat="1" ht="12.95" hidden="1" customHeight="1">
      <c r="A9" s="290" t="s">
        <v>874</v>
      </c>
      <c r="B9" s="16"/>
      <c r="C9" s="13" t="s">
        <v>645</v>
      </c>
      <c r="D9" s="16"/>
      <c r="E9" s="13" t="s">
        <v>646</v>
      </c>
      <c r="F9" s="16"/>
      <c r="G9" s="167"/>
    </row>
    <row r="10" spans="1:9" s="193" customFormat="1" ht="12.95" customHeight="1">
      <c r="A10" s="361" t="s">
        <v>680</v>
      </c>
      <c r="B10" s="16"/>
      <c r="C10" s="13" t="s">
        <v>648</v>
      </c>
      <c r="D10" s="16"/>
      <c r="E10" s="13"/>
      <c r="F10" s="16"/>
      <c r="G10" s="167"/>
    </row>
    <row r="11" spans="1:9" s="193" customFormat="1" ht="12.75" customHeight="1">
      <c r="A11" s="635">
        <v>3.609</v>
      </c>
      <c r="B11" s="293" t="s">
        <v>443</v>
      </c>
      <c r="C11" s="294">
        <v>0.1</v>
      </c>
      <c r="D11" s="293" t="s">
        <v>443</v>
      </c>
      <c r="E11" s="203">
        <f>'Dados Gerais RSS'!D20*'Dados Gerais RSS'!D12</f>
        <v>102596</v>
      </c>
      <c r="F11" s="295" t="s">
        <v>444</v>
      </c>
      <c r="G11" s="296">
        <f>TRUNC(E11*C11*A11,2)</f>
        <v>37026.89</v>
      </c>
    </row>
    <row r="12" spans="1:9" s="193" customFormat="1" ht="12.95" customHeight="1">
      <c r="A12" s="290"/>
      <c r="B12" s="16"/>
      <c r="C12" s="13" t="s">
        <v>645</v>
      </c>
      <c r="D12" s="16"/>
      <c r="E12" s="13" t="s">
        <v>646</v>
      </c>
      <c r="F12" s="16"/>
      <c r="G12" s="167"/>
    </row>
    <row r="13" spans="1:9" s="193" customFormat="1" ht="12.95" customHeight="1">
      <c r="A13" s="165" t="s">
        <v>1019</v>
      </c>
      <c r="B13" s="16"/>
      <c r="C13" s="13" t="s">
        <v>648</v>
      </c>
      <c r="D13" s="16"/>
      <c r="E13" s="13"/>
      <c r="F13" s="16"/>
      <c r="G13" s="167"/>
    </row>
    <row r="14" spans="1:9" s="193" customFormat="1" ht="12.95" customHeight="1">
      <c r="A14" s="297" t="s">
        <v>873</v>
      </c>
      <c r="B14" s="298"/>
      <c r="C14" s="299"/>
      <c r="D14" s="298"/>
      <c r="E14" s="299"/>
      <c r="F14" s="300" t="s">
        <v>444</v>
      </c>
      <c r="G14" s="154">
        <f>G8+G11</f>
        <v>37026.89</v>
      </c>
    </row>
    <row r="15" spans="1:9" s="16" customFormat="1" ht="12.95" customHeight="1">
      <c r="A15" s="356"/>
      <c r="B15" s="301"/>
      <c r="C15" s="302"/>
      <c r="D15" s="301"/>
      <c r="E15" s="302"/>
      <c r="F15" s="303"/>
      <c r="G15" s="237"/>
    </row>
    <row r="16" spans="1:9" s="193" customFormat="1" ht="12.95" customHeight="1">
      <c r="A16" s="304" t="s">
        <v>872</v>
      </c>
      <c r="B16" s="16"/>
      <c r="C16" s="16"/>
      <c r="D16" s="16"/>
      <c r="E16" s="16"/>
      <c r="F16" s="16"/>
      <c r="G16" s="167"/>
    </row>
    <row r="17" spans="1:11" s="193" customFormat="1" ht="12.95" customHeight="1">
      <c r="A17" s="304"/>
      <c r="B17" s="16"/>
      <c r="C17" s="16"/>
      <c r="D17" s="16"/>
      <c r="E17" s="16"/>
      <c r="F17" s="16"/>
      <c r="G17" s="167"/>
    </row>
    <row r="18" spans="1:11" s="193" customFormat="1" ht="12.95" hidden="1" customHeight="1">
      <c r="A18" s="304" t="s">
        <v>651</v>
      </c>
      <c r="B18" s="16"/>
      <c r="C18" s="16"/>
      <c r="D18" s="16"/>
      <c r="E18" s="16"/>
      <c r="F18" s="16"/>
      <c r="G18" s="167"/>
    </row>
    <row r="19" spans="1:11" s="193" customFormat="1" ht="12.95" hidden="1" customHeight="1">
      <c r="A19" s="195"/>
      <c r="B19" s="305" t="s">
        <v>443</v>
      </c>
      <c r="C19" s="306">
        <v>2E-3</v>
      </c>
      <c r="D19" s="307" t="s">
        <v>443</v>
      </c>
      <c r="E19" s="203">
        <f>'[19]Custos Totais'!F16</f>
        <v>0</v>
      </c>
      <c r="F19" s="295" t="s">
        <v>444</v>
      </c>
      <c r="G19" s="200">
        <f>A19*C19*E19</f>
        <v>0</v>
      </c>
    </row>
    <row r="20" spans="1:11" s="193" customFormat="1" ht="12.95" hidden="1" customHeight="1">
      <c r="A20" s="308" t="s">
        <v>541</v>
      </c>
      <c r="B20" s="13"/>
      <c r="C20" s="13" t="s">
        <v>645</v>
      </c>
      <c r="D20" s="13"/>
      <c r="E20" s="13" t="s">
        <v>646</v>
      </c>
      <c r="F20" s="16"/>
      <c r="G20" s="167"/>
    </row>
    <row r="21" spans="1:11" s="193" customFormat="1" ht="12.95" hidden="1" customHeight="1">
      <c r="A21" s="308" t="s">
        <v>656</v>
      </c>
      <c r="B21" s="13"/>
      <c r="C21" s="13" t="s">
        <v>648</v>
      </c>
      <c r="D21" s="13"/>
      <c r="E21" s="13"/>
      <c r="F21" s="16"/>
      <c r="G21" s="167"/>
    </row>
    <row r="22" spans="1:11" s="193" customFormat="1" ht="12.95" hidden="1" customHeight="1">
      <c r="A22" s="165"/>
      <c r="B22" s="16"/>
      <c r="C22" s="16"/>
      <c r="D22" s="16"/>
      <c r="E22" s="16"/>
      <c r="F22" s="16"/>
      <c r="G22" s="167"/>
    </row>
    <row r="23" spans="1:11" s="193" customFormat="1" ht="12.95" hidden="1" customHeight="1">
      <c r="A23" s="195"/>
      <c r="B23" s="305" t="s">
        <v>443</v>
      </c>
      <c r="C23" s="306">
        <v>6.9999999999999999E-4</v>
      </c>
      <c r="D23" s="305" t="s">
        <v>443</v>
      </c>
      <c r="E23" s="203">
        <f>'[19]Custos Totais'!F16</f>
        <v>0</v>
      </c>
      <c r="F23" s="295" t="s">
        <v>444</v>
      </c>
      <c r="G23" s="200">
        <f>A23*C23*E23</f>
        <v>0</v>
      </c>
    </row>
    <row r="24" spans="1:11" s="193" customFormat="1" ht="12.95" hidden="1" customHeight="1">
      <c r="A24" s="308" t="s">
        <v>541</v>
      </c>
      <c r="B24" s="13"/>
      <c r="C24" s="13" t="s">
        <v>645</v>
      </c>
      <c r="D24" s="13"/>
      <c r="E24" s="13" t="s">
        <v>646</v>
      </c>
      <c r="F24" s="16"/>
      <c r="G24" s="167"/>
    </row>
    <row r="25" spans="1:11" s="193" customFormat="1" ht="12.95" hidden="1" customHeight="1">
      <c r="A25" s="308" t="s">
        <v>871</v>
      </c>
      <c r="B25" s="13"/>
      <c r="C25" s="13" t="s">
        <v>648</v>
      </c>
      <c r="D25" s="13"/>
      <c r="E25" s="13"/>
      <c r="F25" s="16"/>
      <c r="G25" s="167"/>
    </row>
    <row r="26" spans="1:11" s="193" customFormat="1" ht="12.95" hidden="1" customHeight="1">
      <c r="A26" s="165"/>
      <c r="B26" s="16"/>
      <c r="C26" s="16"/>
      <c r="D26" s="16"/>
      <c r="E26" s="16"/>
      <c r="F26" s="16"/>
      <c r="G26" s="167"/>
    </row>
    <row r="27" spans="1:11" s="193" customFormat="1" ht="13.5" hidden="1" customHeight="1">
      <c r="A27" s="195"/>
      <c r="B27" s="196" t="s">
        <v>443</v>
      </c>
      <c r="C27" s="306">
        <v>2E-3</v>
      </c>
      <c r="D27" s="305" t="s">
        <v>443</v>
      </c>
      <c r="E27" s="198">
        <f>'[19]Custos Totais'!F16</f>
        <v>0</v>
      </c>
      <c r="F27" s="295" t="s">
        <v>444</v>
      </c>
      <c r="G27" s="200">
        <f>A27*C27*E27</f>
        <v>0</v>
      </c>
    </row>
    <row r="28" spans="1:11" s="193" customFormat="1" ht="12.95" hidden="1" customHeight="1">
      <c r="A28" s="523" t="s">
        <v>541</v>
      </c>
      <c r="B28" s="13"/>
      <c r="C28" s="13" t="s">
        <v>645</v>
      </c>
      <c r="D28" s="13"/>
      <c r="E28" s="13" t="s">
        <v>646</v>
      </c>
      <c r="F28" s="16"/>
      <c r="G28" s="167"/>
    </row>
    <row r="29" spans="1:11" s="193" customFormat="1" ht="12.95" hidden="1" customHeight="1">
      <c r="A29" s="308" t="s">
        <v>870</v>
      </c>
      <c r="B29" s="13"/>
      <c r="C29" s="13" t="s">
        <v>648</v>
      </c>
      <c r="D29" s="13"/>
      <c r="E29" s="13"/>
      <c r="F29" s="16"/>
      <c r="G29" s="167"/>
    </row>
    <row r="30" spans="1:11" s="193" customFormat="1" ht="12.95" hidden="1" customHeight="1">
      <c r="A30" s="165"/>
      <c r="B30" s="16"/>
      <c r="C30" s="16"/>
      <c r="D30" s="16"/>
      <c r="E30" s="16"/>
      <c r="F30" s="16"/>
      <c r="G30" s="167"/>
      <c r="H30" s="487"/>
    </row>
    <row r="31" spans="1:11" s="193" customFormat="1" ht="12.95" hidden="1" customHeight="1">
      <c r="A31" s="524"/>
      <c r="B31" s="196" t="s">
        <v>443</v>
      </c>
      <c r="C31" s="306">
        <v>4.0000000000000002E-4</v>
      </c>
      <c r="D31" s="196" t="s">
        <v>443</v>
      </c>
      <c r="E31" s="198">
        <f>E27</f>
        <v>0</v>
      </c>
      <c r="F31" s="199" t="s">
        <v>444</v>
      </c>
      <c r="G31" s="200">
        <f>A31*C31*E31</f>
        <v>0</v>
      </c>
    </row>
    <row r="32" spans="1:11" s="193" customFormat="1" ht="12.95" hidden="1" customHeight="1">
      <c r="A32" s="523" t="s">
        <v>869</v>
      </c>
      <c r="B32" s="142"/>
      <c r="C32" s="142" t="s">
        <v>645</v>
      </c>
      <c r="D32" s="142"/>
      <c r="E32" s="142" t="s">
        <v>646</v>
      </c>
      <c r="F32" s="137"/>
      <c r="G32" s="138"/>
      <c r="K32" s="522"/>
    </row>
    <row r="33" spans="1:7" s="193" customFormat="1" ht="12.95" hidden="1" customHeight="1">
      <c r="A33" s="521" t="s">
        <v>868</v>
      </c>
      <c r="B33" s="142"/>
      <c r="C33" s="13" t="s">
        <v>867</v>
      </c>
      <c r="D33" s="142"/>
      <c r="E33" s="142"/>
      <c r="F33" s="137"/>
      <c r="G33" s="138"/>
    </row>
    <row r="34" spans="1:7" s="193" customFormat="1" ht="12.95" hidden="1" customHeight="1">
      <c r="A34" s="310"/>
      <c r="B34" s="137"/>
      <c r="C34" s="137"/>
      <c r="D34" s="137"/>
      <c r="E34" s="137"/>
      <c r="F34" s="137"/>
      <c r="G34" s="138"/>
    </row>
    <row r="35" spans="1:7" s="193" customFormat="1" ht="12.95" customHeight="1">
      <c r="A35" s="311" t="s">
        <v>655</v>
      </c>
      <c r="B35" s="137"/>
      <c r="C35" s="137"/>
      <c r="D35" s="137"/>
      <c r="E35" s="137"/>
      <c r="F35" s="137"/>
      <c r="G35" s="138"/>
    </row>
    <row r="36" spans="1:7" s="193" customFormat="1" ht="12.95" customHeight="1">
      <c r="A36" s="195">
        <v>8.5</v>
      </c>
      <c r="B36" s="305" t="s">
        <v>443</v>
      </c>
      <c r="C36" s="306">
        <v>5.0000000000000001E-4</v>
      </c>
      <c r="D36" s="305" t="s">
        <v>443</v>
      </c>
      <c r="E36" s="198">
        <f>E11</f>
        <v>102596</v>
      </c>
      <c r="F36" s="295" t="s">
        <v>444</v>
      </c>
      <c r="G36" s="200">
        <f>TRUNC(A36*C36*E36,2)</f>
        <v>436.03</v>
      </c>
    </row>
    <row r="37" spans="1:7" s="193" customFormat="1" ht="12.95" customHeight="1">
      <c r="A37" s="308" t="s">
        <v>541</v>
      </c>
      <c r="B37" s="13"/>
      <c r="C37" s="13" t="s">
        <v>645</v>
      </c>
      <c r="D37" s="13"/>
      <c r="E37" s="13" t="s">
        <v>646</v>
      </c>
      <c r="F37" s="16"/>
      <c r="G37" s="167"/>
    </row>
    <row r="38" spans="1:7" s="193" customFormat="1" ht="12.95" customHeight="1">
      <c r="A38" s="308" t="s">
        <v>656</v>
      </c>
      <c r="B38" s="13"/>
      <c r="C38" s="13" t="s">
        <v>648</v>
      </c>
      <c r="D38" s="13">
        <v>0</v>
      </c>
      <c r="E38" s="13"/>
      <c r="F38" s="16"/>
      <c r="G38" s="167"/>
    </row>
    <row r="39" spans="1:7" s="193" customFormat="1" ht="12.75" customHeight="1">
      <c r="A39" s="521" t="s">
        <v>1020</v>
      </c>
      <c r="B39" s="137"/>
      <c r="C39" s="137"/>
      <c r="D39" s="137"/>
      <c r="E39" s="137"/>
      <c r="F39" s="137"/>
      <c r="G39" s="138"/>
    </row>
    <row r="40" spans="1:7" s="193" customFormat="1" ht="12.95" customHeight="1">
      <c r="A40" s="356" t="s">
        <v>866</v>
      </c>
      <c r="B40" s="236"/>
      <c r="C40" s="236"/>
      <c r="D40" s="236"/>
      <c r="E40" s="236"/>
      <c r="F40" s="312"/>
      <c r="G40" s="313">
        <f>G19+G23+G27+G31+G36</f>
        <v>436.03</v>
      </c>
    </row>
    <row r="41" spans="1:7" s="193" customFormat="1" ht="12.95" customHeight="1">
      <c r="A41" s="226" t="s">
        <v>865</v>
      </c>
      <c r="B41" s="191"/>
      <c r="C41" s="191"/>
      <c r="D41" s="191"/>
      <c r="E41" s="191"/>
      <c r="F41" s="191"/>
      <c r="G41" s="192"/>
    </row>
    <row r="42" spans="1:7" s="193" customFormat="1" ht="12.95" hidden="1" customHeight="1">
      <c r="A42" s="314" t="s">
        <v>659</v>
      </c>
      <c r="B42" s="173"/>
      <c r="C42" s="173"/>
      <c r="D42" s="173"/>
      <c r="E42" s="173"/>
      <c r="F42" s="173"/>
      <c r="G42" s="175"/>
    </row>
    <row r="43" spans="1:7" s="193" customFormat="1" ht="12.95" hidden="1" customHeight="1">
      <c r="A43" s="315" t="s">
        <v>864</v>
      </c>
      <c r="B43" s="316"/>
      <c r="C43" s="317"/>
      <c r="D43" s="318" t="s">
        <v>443</v>
      </c>
      <c r="E43" s="319">
        <v>6</v>
      </c>
      <c r="F43" s="320" t="s">
        <v>444</v>
      </c>
      <c r="G43" s="321">
        <f>C43*E43</f>
        <v>0</v>
      </c>
    </row>
    <row r="44" spans="1:7" s="193" customFormat="1" ht="12.95" hidden="1" customHeight="1">
      <c r="A44" s="322"/>
      <c r="B44" s="169"/>
      <c r="C44" s="323" t="s">
        <v>660</v>
      </c>
      <c r="D44" s="137"/>
      <c r="E44" s="324" t="s">
        <v>661</v>
      </c>
      <c r="F44" s="137"/>
      <c r="G44" s="138"/>
    </row>
    <row r="45" spans="1:7" s="193" customFormat="1" ht="12.95" hidden="1" customHeight="1">
      <c r="A45" s="156"/>
      <c r="B45" s="137"/>
      <c r="C45" s="230"/>
      <c r="D45" s="137"/>
      <c r="E45" s="325"/>
      <c r="F45" s="137"/>
      <c r="G45" s="138"/>
    </row>
    <row r="46" spans="1:7" s="193" customFormat="1" ht="12.95" hidden="1" customHeight="1">
      <c r="A46" s="326" t="s">
        <v>662</v>
      </c>
      <c r="B46" s="208"/>
      <c r="C46" s="234"/>
      <c r="D46" s="196" t="s">
        <v>443</v>
      </c>
      <c r="E46" s="220">
        <v>6</v>
      </c>
      <c r="F46" s="199" t="s">
        <v>444</v>
      </c>
      <c r="G46" s="200">
        <f>C46*E46</f>
        <v>0</v>
      </c>
    </row>
    <row r="47" spans="1:7" s="193" customFormat="1" ht="12.95" hidden="1" customHeight="1">
      <c r="A47" s="327"/>
      <c r="B47" s="169"/>
      <c r="C47" s="169" t="s">
        <v>663</v>
      </c>
      <c r="D47" s="137"/>
      <c r="E47" s="324" t="s">
        <v>664</v>
      </c>
      <c r="F47" s="137"/>
      <c r="G47" s="138"/>
    </row>
    <row r="48" spans="1:7" s="193" customFormat="1" ht="12.95" hidden="1" customHeight="1">
      <c r="A48" s="156"/>
      <c r="B48" s="137"/>
      <c r="C48" s="137"/>
      <c r="D48" s="137"/>
      <c r="E48" s="325"/>
      <c r="F48" s="137"/>
      <c r="G48" s="138"/>
    </row>
    <row r="49" spans="1:9" s="193" customFormat="1" ht="12.95" hidden="1" customHeight="1">
      <c r="A49" s="326" t="s">
        <v>665</v>
      </c>
      <c r="B49" s="208"/>
      <c r="C49" s="234"/>
      <c r="D49" s="196" t="s">
        <v>443</v>
      </c>
      <c r="E49" s="220">
        <v>6</v>
      </c>
      <c r="F49" s="199" t="s">
        <v>444</v>
      </c>
      <c r="G49" s="200">
        <f>C49*E49</f>
        <v>0</v>
      </c>
      <c r="H49" s="193" t="s">
        <v>666</v>
      </c>
    </row>
    <row r="50" spans="1:9" s="193" customFormat="1" ht="12.95" hidden="1" customHeight="1">
      <c r="A50" s="327"/>
      <c r="B50" s="169"/>
      <c r="C50" s="169" t="s">
        <v>667</v>
      </c>
      <c r="D50" s="137"/>
      <c r="E50" s="324" t="s">
        <v>668</v>
      </c>
      <c r="F50" s="137"/>
      <c r="G50" s="138"/>
    </row>
    <row r="51" spans="1:9" s="193" customFormat="1" ht="12.95" hidden="1" customHeight="1">
      <c r="A51" s="156"/>
      <c r="B51" s="137"/>
      <c r="C51" s="137"/>
      <c r="D51" s="137"/>
      <c r="E51" s="325"/>
      <c r="F51" s="137"/>
      <c r="G51" s="138"/>
    </row>
    <row r="52" spans="1:9" s="193" customFormat="1" ht="12.95" hidden="1" customHeight="1">
      <c r="A52" s="326" t="s">
        <v>669</v>
      </c>
      <c r="B52" s="208"/>
      <c r="C52" s="234"/>
      <c r="D52" s="196" t="s">
        <v>443</v>
      </c>
      <c r="E52" s="220">
        <v>6</v>
      </c>
      <c r="F52" s="199" t="s">
        <v>444</v>
      </c>
      <c r="G52" s="200">
        <f>C52*E52</f>
        <v>0</v>
      </c>
    </row>
    <row r="53" spans="1:9" s="193" customFormat="1" ht="12.95" hidden="1" customHeight="1">
      <c r="A53" s="327"/>
      <c r="B53" s="169"/>
      <c r="C53" s="169" t="s">
        <v>670</v>
      </c>
      <c r="D53" s="137"/>
      <c r="E53" s="324" t="s">
        <v>671</v>
      </c>
      <c r="F53" s="137"/>
      <c r="G53" s="138"/>
    </row>
    <row r="54" spans="1:9" s="193" customFormat="1" ht="12.95" hidden="1" customHeight="1">
      <c r="A54" s="156"/>
      <c r="B54" s="137"/>
      <c r="C54" s="137"/>
      <c r="D54" s="137"/>
      <c r="E54" s="325"/>
      <c r="F54" s="137"/>
      <c r="G54" s="138"/>
    </row>
    <row r="55" spans="1:9" s="193" customFormat="1" ht="12.95" hidden="1" customHeight="1">
      <c r="A55" s="326" t="s">
        <v>672</v>
      </c>
      <c r="B55" s="208"/>
      <c r="C55" s="202"/>
      <c r="D55" s="209" t="s">
        <v>576</v>
      </c>
      <c r="E55" s="220">
        <v>40000</v>
      </c>
      <c r="F55" s="199" t="s">
        <v>444</v>
      </c>
      <c r="G55" s="328">
        <f>IF(E55=0,0,C55/E55)</f>
        <v>0</v>
      </c>
    </row>
    <row r="56" spans="1:9" s="193" customFormat="1" ht="12.95" hidden="1" customHeight="1">
      <c r="A56" s="327"/>
      <c r="B56" s="169"/>
      <c r="C56" s="169" t="s">
        <v>673</v>
      </c>
      <c r="D56" s="137"/>
      <c r="E56" s="325" t="s">
        <v>646</v>
      </c>
      <c r="F56" s="137"/>
      <c r="G56" s="158" t="s">
        <v>674</v>
      </c>
    </row>
    <row r="57" spans="1:9" s="193" customFormat="1" ht="12.95" hidden="1" customHeight="1">
      <c r="A57" s="327"/>
      <c r="B57" s="169"/>
      <c r="C57" s="169" t="s">
        <v>675</v>
      </c>
      <c r="D57" s="137"/>
      <c r="E57" s="325" t="s">
        <v>676</v>
      </c>
      <c r="F57" s="137"/>
      <c r="G57" s="158" t="s">
        <v>677</v>
      </c>
    </row>
    <row r="58" spans="1:9" s="193" customFormat="1" ht="12.95" hidden="1" customHeight="1">
      <c r="A58" s="156"/>
      <c r="B58" s="137"/>
      <c r="C58" s="142"/>
      <c r="D58" s="137"/>
      <c r="E58" s="325"/>
      <c r="F58" s="137"/>
      <c r="G58" s="138"/>
    </row>
    <row r="59" spans="1:9" s="129" customFormat="1" ht="19.5" hidden="1" customHeight="1">
      <c r="A59" s="329"/>
      <c r="B59" s="330"/>
      <c r="C59" s="330"/>
      <c r="D59" s="330"/>
      <c r="E59" s="331"/>
      <c r="F59" s="330"/>
      <c r="G59" s="332"/>
      <c r="H59" s="128"/>
      <c r="I59" s="128"/>
    </row>
    <row r="60" spans="1:9" s="193" customFormat="1" ht="12.95" hidden="1" customHeight="1">
      <c r="A60" s="239" t="s">
        <v>678</v>
      </c>
      <c r="B60" s="208"/>
      <c r="C60" s="333">
        <f>G55</f>
        <v>0</v>
      </c>
      <c r="D60" s="209" t="s">
        <v>443</v>
      </c>
      <c r="E60" s="203">
        <f>'[19]Custos Totais'!F16</f>
        <v>0</v>
      </c>
      <c r="F60" s="199" t="s">
        <v>444</v>
      </c>
      <c r="G60" s="200">
        <f>C60*E60</f>
        <v>0</v>
      </c>
    </row>
    <row r="61" spans="1:9" s="193" customFormat="1" ht="12.95" hidden="1" customHeight="1">
      <c r="A61" s="144"/>
      <c r="B61" s="16"/>
      <c r="C61" s="169" t="s">
        <v>674</v>
      </c>
      <c r="D61" s="137"/>
      <c r="E61" s="142" t="s">
        <v>679</v>
      </c>
      <c r="F61" s="137"/>
      <c r="G61" s="151"/>
    </row>
    <row r="62" spans="1:9" s="193" customFormat="1" ht="12.95" hidden="1" customHeight="1">
      <c r="A62" s="171"/>
      <c r="B62" s="282"/>
      <c r="C62" s="172" t="s">
        <v>677</v>
      </c>
      <c r="D62" s="173"/>
      <c r="E62" s="173"/>
      <c r="F62" s="173"/>
      <c r="G62" s="175"/>
    </row>
    <row r="63" spans="1:9" s="193" customFormat="1" ht="12.95" customHeight="1">
      <c r="A63" s="226" t="s">
        <v>680</v>
      </c>
      <c r="B63" s="191"/>
      <c r="C63" s="191"/>
      <c r="D63" s="191"/>
      <c r="E63" s="191"/>
      <c r="F63" s="191"/>
      <c r="G63" s="192"/>
    </row>
    <row r="64" spans="1:9" s="193" customFormat="1" ht="12.95" customHeight="1">
      <c r="A64" s="326" t="s">
        <v>945</v>
      </c>
      <c r="B64" s="208"/>
      <c r="C64" s="234">
        <v>711.08</v>
      </c>
      <c r="D64" s="196" t="s">
        <v>443</v>
      </c>
      <c r="E64" s="220">
        <v>1</v>
      </c>
      <c r="F64" s="199" t="s">
        <v>444</v>
      </c>
      <c r="G64" s="200">
        <f>TRUNC(C64*E64,2)</f>
        <v>711.08</v>
      </c>
    </row>
    <row r="65" spans="1:7" s="193" customFormat="1" ht="12.95" customHeight="1">
      <c r="A65" s="322"/>
      <c r="B65" s="169"/>
      <c r="C65" s="169" t="s">
        <v>660</v>
      </c>
      <c r="D65" s="137"/>
      <c r="E65" s="324" t="s">
        <v>699</v>
      </c>
      <c r="F65" s="137"/>
      <c r="G65" s="138"/>
    </row>
    <row r="66" spans="1:7" s="193" customFormat="1" ht="12.95" customHeight="1">
      <c r="A66" s="156"/>
      <c r="B66" s="137"/>
      <c r="C66" s="137" t="s">
        <v>1021</v>
      </c>
      <c r="D66" s="137"/>
      <c r="E66" s="325"/>
      <c r="F66" s="137"/>
      <c r="G66" s="138"/>
    </row>
    <row r="67" spans="1:7" s="193" customFormat="1" ht="12.95" hidden="1" customHeight="1">
      <c r="A67" s="326" t="s">
        <v>662</v>
      </c>
      <c r="B67" s="208"/>
      <c r="C67" s="228">
        <v>0</v>
      </c>
      <c r="D67" s="196" t="s">
        <v>443</v>
      </c>
      <c r="E67" s="220">
        <f>E64</f>
        <v>1</v>
      </c>
      <c r="F67" s="199" t="s">
        <v>444</v>
      </c>
      <c r="G67" s="200">
        <f>C67*E67</f>
        <v>0</v>
      </c>
    </row>
    <row r="68" spans="1:7" s="193" customFormat="1" ht="12.95" hidden="1" customHeight="1">
      <c r="A68" s="327"/>
      <c r="B68" s="169"/>
      <c r="C68" s="169" t="s">
        <v>663</v>
      </c>
      <c r="D68" s="137"/>
      <c r="E68" s="324" t="s">
        <v>664</v>
      </c>
      <c r="F68" s="137"/>
      <c r="G68" s="138"/>
    </row>
    <row r="69" spans="1:7" s="193" customFormat="1" ht="12.95" hidden="1" customHeight="1">
      <c r="A69" s="156"/>
      <c r="B69" s="137"/>
      <c r="C69" s="137"/>
      <c r="D69" s="137"/>
      <c r="E69" s="325"/>
      <c r="F69" s="137"/>
      <c r="G69" s="138"/>
    </row>
    <row r="70" spans="1:7" s="193" customFormat="1" ht="12.95" customHeight="1">
      <c r="A70" s="326" t="s">
        <v>672</v>
      </c>
      <c r="B70" s="208"/>
      <c r="C70" s="196">
        <f>G67+G64</f>
        <v>711.08</v>
      </c>
      <c r="D70" s="209" t="s">
        <v>576</v>
      </c>
      <c r="E70" s="220">
        <v>30000</v>
      </c>
      <c r="F70" s="199" t="s">
        <v>444</v>
      </c>
      <c r="G70" s="328">
        <f>IF(E70=0,0,C70/E70)</f>
        <v>2.3702666666666667E-2</v>
      </c>
    </row>
    <row r="71" spans="1:7" s="193" customFormat="1" ht="12.95" customHeight="1">
      <c r="A71" s="327"/>
      <c r="B71" s="169"/>
      <c r="C71" s="169" t="s">
        <v>673</v>
      </c>
      <c r="D71" s="137"/>
      <c r="E71" s="325" t="s">
        <v>646</v>
      </c>
      <c r="F71" s="137"/>
      <c r="G71" s="158" t="s">
        <v>674</v>
      </c>
    </row>
    <row r="72" spans="1:7" s="193" customFormat="1" ht="12.95" customHeight="1">
      <c r="A72" s="327"/>
      <c r="B72" s="169"/>
      <c r="C72" s="169" t="s">
        <v>682</v>
      </c>
      <c r="D72" s="137"/>
      <c r="E72" s="325" t="s">
        <v>676</v>
      </c>
      <c r="F72" s="137"/>
      <c r="G72" s="158" t="s">
        <v>677</v>
      </c>
    </row>
    <row r="73" spans="1:7" s="193" customFormat="1" ht="12.95" customHeight="1">
      <c r="A73" s="156"/>
      <c r="B73" s="137"/>
      <c r="C73" s="142"/>
      <c r="D73" s="137"/>
      <c r="E73" s="325"/>
      <c r="F73" s="137"/>
      <c r="G73" s="138"/>
    </row>
    <row r="74" spans="1:7" s="193" customFormat="1" ht="12.95" customHeight="1">
      <c r="A74" s="239" t="s">
        <v>683</v>
      </c>
      <c r="B74" s="208"/>
      <c r="C74" s="333">
        <f>G70</f>
        <v>2.3702666666666667E-2</v>
      </c>
      <c r="D74" s="209" t="s">
        <v>443</v>
      </c>
      <c r="E74" s="203">
        <f>E36</f>
        <v>102596</v>
      </c>
      <c r="F74" s="199" t="s">
        <v>444</v>
      </c>
      <c r="G74" s="200">
        <f>TRUNC(C74*E74,2)</f>
        <v>2431.79</v>
      </c>
    </row>
    <row r="75" spans="1:7" s="193" customFormat="1" ht="12.95" customHeight="1">
      <c r="A75" s="144"/>
      <c r="B75" s="16"/>
      <c r="C75" s="169" t="s">
        <v>674</v>
      </c>
      <c r="D75" s="137"/>
      <c r="E75" s="142" t="s">
        <v>684</v>
      </c>
      <c r="F75" s="137"/>
      <c r="G75" s="151"/>
    </row>
    <row r="76" spans="1:7" s="193" customFormat="1" ht="12.95" customHeight="1">
      <c r="A76" s="144"/>
      <c r="B76" s="169"/>
      <c r="C76" s="142" t="s">
        <v>677</v>
      </c>
      <c r="D76" s="137"/>
      <c r="E76" s="142"/>
      <c r="F76" s="137"/>
      <c r="G76" s="151"/>
    </row>
    <row r="77" spans="1:7" s="193" customFormat="1" ht="12.95" customHeight="1">
      <c r="A77" s="239"/>
      <c r="B77" s="208"/>
      <c r="C77" s="334"/>
      <c r="D77" s="208"/>
      <c r="E77" s="335"/>
      <c r="F77" s="208"/>
      <c r="G77" s="224">
        <f>G60+G74</f>
        <v>2431.79</v>
      </c>
    </row>
    <row r="78" spans="1:7" s="193" customFormat="1" ht="12.95" customHeight="1">
      <c r="A78" s="735" t="s">
        <v>863</v>
      </c>
      <c r="B78" s="736"/>
      <c r="C78" s="736"/>
      <c r="D78" s="736"/>
      <c r="E78" s="736"/>
      <c r="F78" s="736"/>
      <c r="G78" s="737"/>
    </row>
    <row r="79" spans="1:7" s="193" customFormat="1" ht="12.95" customHeight="1">
      <c r="A79" s="279"/>
      <c r="B79" s="16"/>
      <c r="C79" s="16"/>
      <c r="D79" s="16"/>
      <c r="E79" s="16"/>
      <c r="F79" s="16"/>
      <c r="G79" s="167"/>
    </row>
    <row r="80" spans="1:7" s="193" customFormat="1" ht="12.95" hidden="1" customHeight="1">
      <c r="A80" s="204" t="s">
        <v>659</v>
      </c>
      <c r="B80" s="16"/>
      <c r="C80" s="16"/>
      <c r="D80" s="16"/>
      <c r="E80" s="16"/>
      <c r="F80" s="16"/>
      <c r="G80" s="167"/>
    </row>
    <row r="81" spans="1:7" s="193" customFormat="1" ht="12.95" hidden="1" customHeight="1">
      <c r="A81" s="326" t="s">
        <v>686</v>
      </c>
      <c r="B81" s="208"/>
      <c r="C81" s="520">
        <v>8.9999999999999993E-3</v>
      </c>
      <c r="D81" s="209" t="s">
        <v>443</v>
      </c>
      <c r="E81" s="196">
        <f>'Dados Gerais RSS'!D26+'Dados Gerais RSS'!D38</f>
        <v>0</v>
      </c>
      <c r="F81" s="199" t="s">
        <v>444</v>
      </c>
      <c r="G81" s="200">
        <f>C81*E81</f>
        <v>0</v>
      </c>
    </row>
    <row r="82" spans="1:7" s="193" customFormat="1" ht="12.95" hidden="1" customHeight="1">
      <c r="A82" s="156"/>
      <c r="B82" s="16"/>
      <c r="C82" s="169" t="s">
        <v>862</v>
      </c>
      <c r="D82" s="137"/>
      <c r="E82" s="142" t="s">
        <v>688</v>
      </c>
      <c r="F82" s="137"/>
      <c r="G82" s="336" t="s">
        <v>689</v>
      </c>
    </row>
    <row r="83" spans="1:7" s="193" customFormat="1" ht="12.95" hidden="1" customHeight="1">
      <c r="A83" s="156"/>
      <c r="B83" s="16"/>
      <c r="C83" s="169" t="s">
        <v>860</v>
      </c>
      <c r="D83" s="137"/>
      <c r="E83" s="141" t="s">
        <v>691</v>
      </c>
      <c r="F83" s="137"/>
      <c r="G83" s="158" t="s">
        <v>692</v>
      </c>
    </row>
    <row r="84" spans="1:7" s="193" customFormat="1" ht="12.95" hidden="1" customHeight="1">
      <c r="A84" s="156"/>
      <c r="B84" s="137"/>
      <c r="C84" s="142" t="s">
        <v>690</v>
      </c>
      <c r="D84" s="137"/>
      <c r="E84" s="137"/>
      <c r="F84" s="137"/>
      <c r="G84" s="138"/>
    </row>
    <row r="85" spans="1:7" s="193" customFormat="1" ht="12.95" hidden="1" customHeight="1">
      <c r="A85" s="337"/>
      <c r="B85" s="137"/>
      <c r="C85" s="338">
        <f>G81</f>
        <v>0</v>
      </c>
      <c r="D85" s="209" t="s">
        <v>443</v>
      </c>
      <c r="E85" s="203">
        <f>'Dados Gerais RSS'!D27</f>
        <v>0</v>
      </c>
      <c r="F85" s="199" t="s">
        <v>444</v>
      </c>
      <c r="G85" s="200">
        <f>C85*E85</f>
        <v>0</v>
      </c>
    </row>
    <row r="86" spans="1:7" s="193" customFormat="1" ht="12.95" hidden="1" customHeight="1">
      <c r="A86" s="156"/>
      <c r="B86" s="137"/>
      <c r="C86" s="142" t="s">
        <v>858</v>
      </c>
      <c r="D86" s="137"/>
      <c r="E86" s="142" t="s">
        <v>694</v>
      </c>
      <c r="F86" s="137"/>
      <c r="G86" s="151"/>
    </row>
    <row r="87" spans="1:7" s="193" customFormat="1" ht="12.95" customHeight="1">
      <c r="A87" s="314" t="s">
        <v>680</v>
      </c>
      <c r="B87" s="173"/>
      <c r="C87" s="174"/>
      <c r="D87" s="173"/>
      <c r="E87" s="173"/>
      <c r="F87" s="173"/>
      <c r="G87" s="519"/>
    </row>
    <row r="88" spans="1:7" s="193" customFormat="1" ht="12.95" customHeight="1">
      <c r="A88" s="518" t="s">
        <v>686</v>
      </c>
      <c r="B88" s="517"/>
      <c r="C88" s="516">
        <v>8.0000000000000002E-3</v>
      </c>
      <c r="D88" s="515" t="s">
        <v>443</v>
      </c>
      <c r="E88" s="514">
        <f>'Dados Gerais RSS'!D32</f>
        <v>62660</v>
      </c>
      <c r="F88" s="513" t="s">
        <v>444</v>
      </c>
      <c r="G88" s="200">
        <f>TRUNC(C88*E88,2)</f>
        <v>501.28</v>
      </c>
    </row>
    <row r="89" spans="1:7" s="193" customFormat="1" ht="12.95" customHeight="1">
      <c r="A89" s="156"/>
      <c r="B89" s="16"/>
      <c r="C89" s="169" t="s">
        <v>862</v>
      </c>
      <c r="D89" s="137"/>
      <c r="E89" s="142" t="s">
        <v>861</v>
      </c>
      <c r="F89" s="137"/>
      <c r="G89" s="158" t="s">
        <v>689</v>
      </c>
    </row>
    <row r="90" spans="1:7" s="193" customFormat="1" ht="12.95" customHeight="1">
      <c r="A90" s="156"/>
      <c r="B90" s="16"/>
      <c r="C90" s="169" t="s">
        <v>860</v>
      </c>
      <c r="D90" s="137"/>
      <c r="E90" s="141" t="s">
        <v>859</v>
      </c>
      <c r="F90" s="137"/>
      <c r="G90" s="158" t="s">
        <v>692</v>
      </c>
    </row>
    <row r="91" spans="1:7" s="193" customFormat="1" ht="12.95" customHeight="1">
      <c r="A91" s="156"/>
      <c r="B91" s="137"/>
      <c r="C91" s="142" t="s">
        <v>690</v>
      </c>
      <c r="D91" s="137"/>
      <c r="E91" s="137"/>
      <c r="F91" s="137"/>
      <c r="G91" s="138"/>
    </row>
    <row r="92" spans="1:7" s="193" customFormat="1" ht="12.95" customHeight="1">
      <c r="A92" s="337"/>
      <c r="B92" s="137"/>
      <c r="C92" s="338">
        <f>G88</f>
        <v>501.28</v>
      </c>
      <c r="D92" s="209" t="s">
        <v>443</v>
      </c>
      <c r="E92" s="511">
        <f>+'Dados Gerais RSS'!D33</f>
        <v>1</v>
      </c>
      <c r="F92" s="199" t="s">
        <v>444</v>
      </c>
      <c r="G92" s="200">
        <f>TRUNC(C92*E92,2)</f>
        <v>501.28</v>
      </c>
    </row>
    <row r="93" spans="1:7" s="193" customFormat="1" ht="12.95" customHeight="1">
      <c r="A93" s="156"/>
      <c r="B93" s="137"/>
      <c r="C93" s="142" t="s">
        <v>858</v>
      </c>
      <c r="D93" s="137"/>
      <c r="E93" s="142" t="s">
        <v>857</v>
      </c>
      <c r="F93" s="137"/>
      <c r="G93" s="151"/>
    </row>
    <row r="94" spans="1:7" s="193" customFormat="1" ht="12.95" customHeight="1">
      <c r="A94" s="156"/>
      <c r="B94" s="137"/>
      <c r="C94" s="142" t="s">
        <v>692</v>
      </c>
      <c r="D94" s="137"/>
      <c r="E94" s="142"/>
      <c r="F94" s="137"/>
      <c r="G94" s="151"/>
    </row>
    <row r="95" spans="1:7" s="193" customFormat="1" ht="12.95" customHeight="1">
      <c r="A95" s="136"/>
      <c r="B95" s="137"/>
      <c r="C95" s="512" t="s">
        <v>856</v>
      </c>
      <c r="D95" s="209"/>
      <c r="E95" s="511"/>
      <c r="F95" s="199"/>
      <c r="G95" s="200">
        <f>G92</f>
        <v>501.28</v>
      </c>
    </row>
    <row r="96" spans="1:7" s="16" customFormat="1" ht="12.95" customHeight="1">
      <c r="A96" s="165"/>
      <c r="G96" s="167"/>
    </row>
    <row r="97" spans="1:8" s="16" customFormat="1" ht="12.95" customHeight="1">
      <c r="A97" s="165"/>
      <c r="G97" s="167"/>
    </row>
    <row r="98" spans="1:8" s="23" customFormat="1" ht="12.75" customHeight="1">
      <c r="A98" s="239" t="s">
        <v>695</v>
      </c>
      <c r="B98" s="342"/>
      <c r="C98" s="509">
        <f>'Dados Gerais RSS'!D12</f>
        <v>260</v>
      </c>
      <c r="D98" s="510"/>
      <c r="E98" s="509">
        <f>TRUNC(G95/'Dados Gerais RSS'!D13,2)</f>
        <v>23.87</v>
      </c>
      <c r="F98" s="343"/>
      <c r="G98" s="210">
        <f>E98*C98</f>
        <v>6206.2</v>
      </c>
    </row>
    <row r="99" spans="1:8" s="16" customFormat="1" ht="12.95" customHeight="1">
      <c r="A99" s="165"/>
      <c r="C99" s="13" t="str">
        <f>'Dados Gerais RSS'!C12</f>
        <v>Dias Coleta Anual</v>
      </c>
      <c r="E99" s="13" t="s">
        <v>696</v>
      </c>
      <c r="G99" s="167"/>
    </row>
    <row r="100" spans="1:8" s="16" customFormat="1" ht="12.95" customHeight="1">
      <c r="A100" s="165"/>
      <c r="C100" s="13"/>
      <c r="E100" s="13"/>
      <c r="G100" s="167"/>
    </row>
    <row r="101" spans="1:8" s="23" customFormat="1" ht="12.95" customHeight="1">
      <c r="A101" s="508" t="s">
        <v>855</v>
      </c>
      <c r="B101" s="507"/>
      <c r="C101" s="506"/>
      <c r="D101" s="507"/>
      <c r="E101" s="506"/>
      <c r="F101" s="505"/>
      <c r="G101" s="224">
        <f>G98+G77+G40+G14</f>
        <v>46100.91</v>
      </c>
    </row>
    <row r="102" spans="1:8" s="16" customFormat="1" ht="12.95" customHeight="1">
      <c r="A102" s="159"/>
      <c r="B102" s="137"/>
      <c r="C102" s="159"/>
      <c r="D102" s="137"/>
      <c r="E102" s="344"/>
      <c r="F102" s="137"/>
      <c r="G102" s="148"/>
    </row>
    <row r="103" spans="1:8">
      <c r="A103" s="722"/>
      <c r="B103" s="738"/>
      <c r="C103" s="738"/>
      <c r="D103" s="738"/>
      <c r="E103" s="738"/>
      <c r="F103" s="738"/>
      <c r="G103" s="738"/>
    </row>
    <row r="104" spans="1:8">
      <c r="A104" s="738"/>
      <c r="B104" s="738"/>
      <c r="C104" s="738"/>
      <c r="D104" s="738"/>
      <c r="E104" s="738"/>
      <c r="F104" s="738"/>
      <c r="G104" s="738"/>
    </row>
    <row r="105" spans="1:8" ht="19.5" customHeight="1">
      <c r="A105" s="768"/>
      <c r="B105" s="768"/>
      <c r="C105" s="768"/>
      <c r="D105" s="768"/>
      <c r="E105" s="768"/>
      <c r="F105" s="768"/>
      <c r="G105" s="768"/>
      <c r="H105" s="346"/>
    </row>
    <row r="106" spans="1:8">
      <c r="A106" s="345"/>
      <c r="B106" s="345"/>
      <c r="C106" s="345"/>
      <c r="D106" s="345"/>
      <c r="E106" s="345"/>
      <c r="F106" s="345"/>
      <c r="G106" s="345"/>
      <c r="H106" s="346"/>
    </row>
    <row r="107" spans="1:8">
      <c r="A107" s="345"/>
      <c r="B107" s="345"/>
      <c r="C107" s="345"/>
      <c r="D107" s="345"/>
      <c r="E107" s="345"/>
      <c r="F107" s="345"/>
      <c r="G107" s="345"/>
      <c r="H107" s="346"/>
    </row>
    <row r="108" spans="1:8">
      <c r="A108" s="345"/>
      <c r="B108" s="504"/>
      <c r="C108" s="504"/>
      <c r="D108" s="504"/>
      <c r="E108" s="504"/>
      <c r="F108" s="504"/>
      <c r="G108" s="504"/>
      <c r="H108" s="346"/>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131" customWidth="1"/>
    <col min="2" max="2" width="6.42578125" style="131" customWidth="1"/>
    <col min="3" max="3" width="16.140625" style="131" bestFit="1" customWidth="1"/>
    <col min="4" max="4" width="1.7109375" style="131" customWidth="1"/>
    <col min="5" max="5" width="20.7109375" style="131" customWidth="1"/>
    <col min="6" max="6" width="4.85546875" style="131" customWidth="1"/>
    <col min="7" max="7" width="17.42578125" style="131" customWidth="1"/>
    <col min="8" max="8" width="33.5703125" style="131" hidden="1" customWidth="1"/>
    <col min="9" max="9" width="8.85546875" style="45" hidden="1" customWidth="1"/>
    <col min="10" max="13" width="0" style="131" hidden="1" customWidth="1"/>
    <col min="14" max="16384" width="9.140625" style="131"/>
  </cols>
  <sheetData>
    <row r="1" spans="1:9" s="129" customFormat="1">
      <c r="A1" s="706" t="s">
        <v>706</v>
      </c>
      <c r="B1" s="706"/>
      <c r="C1" s="706"/>
      <c r="D1" s="706"/>
      <c r="E1" s="706"/>
      <c r="F1" s="706"/>
      <c r="G1" s="706"/>
      <c r="H1" s="128"/>
      <c r="I1" s="128"/>
    </row>
    <row r="2" spans="1:9">
      <c r="A2" s="707" t="s">
        <v>838</v>
      </c>
      <c r="B2" s="707"/>
      <c r="C2" s="707"/>
      <c r="D2" s="707" t="s">
        <v>440</v>
      </c>
      <c r="E2" s="707"/>
      <c r="F2" s="707"/>
      <c r="G2" s="707"/>
    </row>
    <row r="3" spans="1:9" s="193" customFormat="1" ht="12.95" customHeight="1">
      <c r="A3" s="727">
        <f>G110</f>
        <v>22401.599999999999</v>
      </c>
      <c r="B3" s="728"/>
      <c r="C3" s="729"/>
      <c r="D3" s="709">
        <f>A3/'Custos Totais RSS'!F22</f>
        <v>9.70699407867988E-2</v>
      </c>
      <c r="E3" s="709"/>
      <c r="F3" s="709"/>
      <c r="G3" s="709"/>
      <c r="H3" s="13"/>
      <c r="I3" s="16"/>
    </row>
    <row r="4" spans="1:9" s="193" customFormat="1" ht="12.95" customHeight="1">
      <c r="A4" s="165"/>
      <c r="B4" s="16"/>
      <c r="C4" s="16"/>
      <c r="D4" s="16"/>
      <c r="E4" s="16"/>
      <c r="F4" s="16"/>
      <c r="G4" s="167"/>
      <c r="H4" s="13"/>
      <c r="I4" s="16"/>
    </row>
    <row r="5" spans="1:9" s="193" customFormat="1" ht="12.95" customHeight="1">
      <c r="A5" s="304" t="s">
        <v>708</v>
      </c>
      <c r="B5" s="16"/>
      <c r="C5" s="16"/>
      <c r="D5" s="16"/>
      <c r="E5" s="16"/>
      <c r="F5" s="16"/>
      <c r="G5" s="167"/>
      <c r="H5" s="13"/>
      <c r="I5" s="16"/>
    </row>
    <row r="6" spans="1:9" s="193" customFormat="1" ht="7.5" customHeight="1">
      <c r="A6" s="279"/>
      <c r="B6" s="16"/>
      <c r="C6" s="16"/>
      <c r="D6" s="16"/>
      <c r="E6" s="16"/>
      <c r="F6" s="16"/>
      <c r="G6" s="167"/>
      <c r="H6" s="13"/>
      <c r="I6" s="16"/>
    </row>
    <row r="7" spans="1:9" s="193" customFormat="1" ht="12.95" hidden="1" customHeight="1">
      <c r="A7" s="361" t="s">
        <v>876</v>
      </c>
      <c r="B7" s="16"/>
      <c r="C7" s="16"/>
      <c r="D7" s="16"/>
      <c r="E7" s="16"/>
      <c r="F7" s="16"/>
      <c r="G7" s="167"/>
      <c r="H7" s="13"/>
      <c r="I7" s="16"/>
    </row>
    <row r="8" spans="1:9" s="193" customFormat="1" ht="12.95" hidden="1" customHeight="1">
      <c r="A8" s="362">
        <f>'Dados Gerais RSS'!D26</f>
        <v>0</v>
      </c>
      <c r="B8" s="209" t="s">
        <v>709</v>
      </c>
      <c r="C8" s="196">
        <f>'3.0 - Custos Dependentes (Km)'!C55</f>
        <v>0</v>
      </c>
      <c r="D8" s="209" t="s">
        <v>709</v>
      </c>
      <c r="E8" s="196">
        <f>'Dados Gerais RSS'!D29/100*'Dados Gerais RSS'!D26</f>
        <v>0</v>
      </c>
      <c r="F8" s="199" t="s">
        <v>444</v>
      </c>
      <c r="G8" s="200">
        <f>A8-C8-E8</f>
        <v>0</v>
      </c>
      <c r="H8" s="14" t="s">
        <v>877</v>
      </c>
      <c r="I8" s="16"/>
    </row>
    <row r="9" spans="1:9" s="193" customFormat="1" ht="12.95" hidden="1" customHeight="1">
      <c r="A9" s="144" t="s">
        <v>710</v>
      </c>
      <c r="B9" s="137"/>
      <c r="C9" s="142" t="s">
        <v>711</v>
      </c>
      <c r="D9" s="137"/>
      <c r="E9" s="142" t="s">
        <v>712</v>
      </c>
      <c r="F9" s="137"/>
      <c r="G9" s="158" t="s">
        <v>713</v>
      </c>
      <c r="H9" s="13"/>
      <c r="I9" s="16"/>
    </row>
    <row r="10" spans="1:9" s="193" customFormat="1" ht="12.95" hidden="1" customHeight="1">
      <c r="A10" s="144" t="s">
        <v>714</v>
      </c>
      <c r="B10" s="137"/>
      <c r="C10" s="142" t="s">
        <v>715</v>
      </c>
      <c r="D10" s="137"/>
      <c r="E10" s="142" t="s">
        <v>716</v>
      </c>
      <c r="F10" s="137"/>
      <c r="G10" s="158" t="s">
        <v>717</v>
      </c>
      <c r="H10" s="13"/>
      <c r="I10" s="16"/>
    </row>
    <row r="11" spans="1:9" s="193" customFormat="1" ht="12.95" hidden="1" customHeight="1">
      <c r="A11" s="156"/>
      <c r="B11" s="137"/>
      <c r="C11" s="137"/>
      <c r="D11" s="137"/>
      <c r="E11" s="137"/>
      <c r="F11" s="137"/>
      <c r="G11" s="138"/>
      <c r="H11" s="13"/>
      <c r="I11" s="16"/>
    </row>
    <row r="12" spans="1:9" s="193" customFormat="1" ht="12.95" hidden="1" customHeight="1">
      <c r="A12" s="156"/>
      <c r="B12" s="137"/>
      <c r="C12" s="338">
        <f>G8</f>
        <v>0</v>
      </c>
      <c r="D12" s="209" t="s">
        <v>576</v>
      </c>
      <c r="E12" s="364">
        <f>'Dados Gerais RSS'!D28</f>
        <v>0</v>
      </c>
      <c r="F12" s="199" t="s">
        <v>444</v>
      </c>
      <c r="G12" s="200">
        <f>IF( E12=0,0,C12/E12)</f>
        <v>0</v>
      </c>
      <c r="H12" s="13"/>
      <c r="I12" s="16"/>
    </row>
    <row r="13" spans="1:9" s="193" customFormat="1" ht="12.95" hidden="1" customHeight="1">
      <c r="A13" s="156"/>
      <c r="B13" s="137"/>
      <c r="C13" s="142" t="s">
        <v>713</v>
      </c>
      <c r="D13" s="142"/>
      <c r="E13" s="142" t="s">
        <v>677</v>
      </c>
      <c r="F13" s="137"/>
      <c r="G13" s="138"/>
      <c r="H13" s="13"/>
      <c r="I13" s="16"/>
    </row>
    <row r="14" spans="1:9" s="193" customFormat="1" ht="12.95" hidden="1" customHeight="1">
      <c r="A14" s="156"/>
      <c r="B14" s="137"/>
      <c r="C14" s="142" t="s">
        <v>717</v>
      </c>
      <c r="D14" s="142"/>
      <c r="E14" s="142" t="s">
        <v>718</v>
      </c>
      <c r="F14" s="137"/>
      <c r="G14" s="138"/>
      <c r="H14" s="13"/>
      <c r="I14" s="16"/>
    </row>
    <row r="15" spans="1:9" s="193" customFormat="1" ht="9.75" hidden="1" customHeight="1">
      <c r="A15" s="156"/>
      <c r="B15" s="137"/>
      <c r="C15" s="137"/>
      <c r="D15" s="137"/>
      <c r="E15" s="137"/>
      <c r="F15" s="137"/>
      <c r="G15" s="138"/>
      <c r="H15" s="13"/>
      <c r="I15" s="16"/>
    </row>
    <row r="16" spans="1:9" s="193" customFormat="1" ht="12.95" hidden="1" customHeight="1">
      <c r="A16" s="361" t="s">
        <v>878</v>
      </c>
      <c r="B16" s="16"/>
      <c r="C16" s="16"/>
      <c r="D16" s="16"/>
      <c r="E16" s="16"/>
      <c r="F16" s="16"/>
      <c r="G16" s="167"/>
      <c r="H16" s="13"/>
      <c r="I16" s="16"/>
    </row>
    <row r="17" spans="1:10" s="193" customFormat="1" ht="12.95" hidden="1" customHeight="1">
      <c r="A17" s="362">
        <f>'Dados Gerais RSS'!D38</f>
        <v>0</v>
      </c>
      <c r="B17" s="209"/>
      <c r="C17" s="196" t="s">
        <v>709</v>
      </c>
      <c r="D17" s="209"/>
      <c r="E17" s="196">
        <f>'Dados Gerais RSS'!D41/100*'Dados Gerais RSS'!D38</f>
        <v>0</v>
      </c>
      <c r="F17" s="199" t="s">
        <v>444</v>
      </c>
      <c r="G17" s="200">
        <f>A17-E17</f>
        <v>0</v>
      </c>
      <c r="H17" s="14" t="s">
        <v>877</v>
      </c>
      <c r="I17" s="16"/>
    </row>
    <row r="18" spans="1:10" s="193" customFormat="1" ht="12.95" hidden="1" customHeight="1">
      <c r="A18" s="144" t="s">
        <v>712</v>
      </c>
      <c r="B18" s="137"/>
      <c r="C18" s="142"/>
      <c r="D18" s="137"/>
      <c r="E18" s="142" t="s">
        <v>712</v>
      </c>
      <c r="F18" s="137"/>
      <c r="G18" s="158" t="s">
        <v>713</v>
      </c>
      <c r="H18" s="13"/>
      <c r="I18" s="16"/>
    </row>
    <row r="19" spans="1:10" s="193" customFormat="1" ht="12.95" hidden="1" customHeight="1">
      <c r="A19" s="144" t="s">
        <v>719</v>
      </c>
      <c r="B19" s="137"/>
      <c r="C19" s="142"/>
      <c r="D19" s="137"/>
      <c r="E19" s="142" t="s">
        <v>716</v>
      </c>
      <c r="F19" s="137"/>
      <c r="G19" s="158" t="s">
        <v>717</v>
      </c>
      <c r="H19" s="13"/>
      <c r="I19" s="16"/>
    </row>
    <row r="20" spans="1:10" s="193" customFormat="1" ht="12.95" hidden="1" customHeight="1">
      <c r="A20" s="156"/>
      <c r="B20" s="137"/>
      <c r="C20" s="137"/>
      <c r="D20" s="137"/>
      <c r="E20" s="137"/>
      <c r="F20" s="137"/>
      <c r="G20" s="138"/>
      <c r="H20" s="13"/>
      <c r="I20" s="16"/>
    </row>
    <row r="21" spans="1:10" s="193" customFormat="1" ht="12.95" hidden="1" customHeight="1">
      <c r="A21" s="156"/>
      <c r="B21" s="137"/>
      <c r="C21" s="338">
        <f>G17</f>
        <v>0</v>
      </c>
      <c r="D21" s="209" t="s">
        <v>576</v>
      </c>
      <c r="E21" s="364">
        <f>'Dados Gerais RSS'!D40</f>
        <v>0</v>
      </c>
      <c r="F21" s="199" t="s">
        <v>444</v>
      </c>
      <c r="G21" s="200">
        <f>IF(E21=0,0,C21/E21)</f>
        <v>0</v>
      </c>
      <c r="H21" s="13"/>
      <c r="I21" s="16"/>
    </row>
    <row r="22" spans="1:10" s="193" customFormat="1" ht="12.95" hidden="1" customHeight="1">
      <c r="A22" s="156"/>
      <c r="B22" s="137"/>
      <c r="C22" s="142" t="s">
        <v>713</v>
      </c>
      <c r="D22" s="142"/>
      <c r="E22" s="142" t="s">
        <v>677</v>
      </c>
      <c r="F22" s="137"/>
      <c r="G22" s="138"/>
      <c r="H22" s="13"/>
      <c r="I22" s="16"/>
    </row>
    <row r="23" spans="1:10" s="193" customFormat="1" ht="12.95" hidden="1" customHeight="1">
      <c r="A23" s="156"/>
      <c r="B23" s="137"/>
      <c r="C23" s="142" t="s">
        <v>717</v>
      </c>
      <c r="D23" s="142"/>
      <c r="E23" s="142" t="s">
        <v>718</v>
      </c>
      <c r="F23" s="137"/>
      <c r="G23" s="138"/>
      <c r="H23" s="13"/>
      <c r="I23" s="16"/>
    </row>
    <row r="24" spans="1:10" s="193" customFormat="1" ht="12.95" hidden="1" customHeight="1">
      <c r="A24" s="156"/>
      <c r="B24" s="137"/>
      <c r="C24" s="137"/>
      <c r="D24" s="137"/>
      <c r="E24" s="137"/>
      <c r="F24" s="137"/>
      <c r="G24" s="138"/>
      <c r="H24" s="13"/>
      <c r="I24" s="16"/>
    </row>
    <row r="25" spans="1:10" s="193" customFormat="1" ht="12.95" hidden="1" customHeight="1">
      <c r="A25" s="156"/>
      <c r="B25" s="137"/>
      <c r="C25" s="137"/>
      <c r="D25" s="137"/>
      <c r="E25" s="365" t="s">
        <v>720</v>
      </c>
      <c r="F25" s="199" t="s">
        <v>444</v>
      </c>
      <c r="G25" s="366" t="e">
        <f>'Dados Gerais RSS'!#REF!</f>
        <v>#REF!</v>
      </c>
      <c r="H25" s="13"/>
      <c r="I25" s="16"/>
    </row>
    <row r="26" spans="1:10" s="193" customFormat="1" ht="12.95" hidden="1" customHeight="1">
      <c r="A26" s="156"/>
      <c r="B26" s="137"/>
      <c r="C26" s="137"/>
      <c r="D26" s="137"/>
      <c r="E26" s="365"/>
      <c r="F26" s="367"/>
      <c r="G26" s="366"/>
      <c r="H26" s="13"/>
      <c r="I26" s="16"/>
    </row>
    <row r="27" spans="1:10" s="193" customFormat="1" ht="12.95" hidden="1" customHeight="1">
      <c r="A27" s="368" t="s">
        <v>721</v>
      </c>
      <c r="B27" s="208"/>
      <c r="C27" s="208"/>
      <c r="D27" s="208"/>
      <c r="E27" s="208"/>
      <c r="F27" s="199" t="s">
        <v>444</v>
      </c>
      <c r="G27" s="200" t="e">
        <f>(G12+G21)*G25</f>
        <v>#REF!</v>
      </c>
      <c r="H27" s="13"/>
      <c r="I27" s="16"/>
    </row>
    <row r="28" spans="1:10" s="193" customFormat="1" ht="12.95" customHeight="1">
      <c r="A28" s="361" t="s">
        <v>879</v>
      </c>
      <c r="B28" s="16"/>
      <c r="C28" s="16"/>
      <c r="D28" s="16"/>
      <c r="E28" s="16"/>
      <c r="F28" s="16"/>
      <c r="G28" s="167"/>
      <c r="H28" s="13"/>
      <c r="I28" s="16"/>
      <c r="J28" s="487"/>
    </row>
    <row r="29" spans="1:10" s="193" customFormat="1" ht="12.95" customHeight="1">
      <c r="A29" s="361"/>
      <c r="B29" s="16"/>
      <c r="C29" s="16"/>
      <c r="D29" s="16"/>
      <c r="E29" s="16"/>
      <c r="F29" s="16"/>
      <c r="G29" s="167"/>
      <c r="H29" s="13"/>
      <c r="I29" s="16"/>
      <c r="J29" s="487"/>
    </row>
    <row r="30" spans="1:10" s="193" customFormat="1" ht="12.95" customHeight="1">
      <c r="A30" s="362">
        <f>'Dados Gerais RSS'!D32</f>
        <v>62660</v>
      </c>
      <c r="B30" s="209" t="s">
        <v>709</v>
      </c>
      <c r="C30" s="196">
        <f>'3.0 - Custos Dependentes (Km)'!C70</f>
        <v>711.08</v>
      </c>
      <c r="D30" s="209" t="s">
        <v>709</v>
      </c>
      <c r="E30" s="196">
        <f>TRUNC('Dados Gerais RSS'!D35/100*'Dados Gerais RSS'!D32,2)</f>
        <v>12532</v>
      </c>
      <c r="F30" s="199" t="s">
        <v>444</v>
      </c>
      <c r="G30" s="200">
        <f>A30-C30-E30</f>
        <v>49416.92</v>
      </c>
      <c r="H30" s="14" t="s">
        <v>877</v>
      </c>
      <c r="I30" s="16"/>
    </row>
    <row r="31" spans="1:10" s="193" customFormat="1" ht="12.95" customHeight="1">
      <c r="A31" s="144" t="s">
        <v>712</v>
      </c>
      <c r="B31" s="137"/>
      <c r="C31" s="142" t="s">
        <v>711</v>
      </c>
      <c r="D31" s="137"/>
      <c r="E31" s="142" t="s">
        <v>712</v>
      </c>
      <c r="F31" s="137"/>
      <c r="G31" s="158" t="s">
        <v>713</v>
      </c>
      <c r="H31" s="13"/>
      <c r="I31" s="16"/>
    </row>
    <row r="32" spans="1:10" s="193" customFormat="1" ht="12.95" customHeight="1">
      <c r="A32" s="144" t="s">
        <v>714</v>
      </c>
      <c r="B32" s="137"/>
      <c r="C32" s="142" t="s">
        <v>715</v>
      </c>
      <c r="D32" s="137"/>
      <c r="E32" s="142" t="s">
        <v>716</v>
      </c>
      <c r="F32" s="137"/>
      <c r="G32" s="158" t="s">
        <v>717</v>
      </c>
      <c r="H32" s="13"/>
      <c r="I32" s="16"/>
    </row>
    <row r="33" spans="1:9" s="193" customFormat="1" ht="12.95" customHeight="1">
      <c r="A33" s="156"/>
      <c r="B33" s="137"/>
      <c r="C33" s="137"/>
      <c r="D33" s="137"/>
      <c r="E33" s="137"/>
      <c r="F33" s="137"/>
      <c r="G33" s="138"/>
      <c r="H33" s="13"/>
      <c r="I33" s="16"/>
    </row>
    <row r="34" spans="1:9" s="193" customFormat="1" ht="12.95" customHeight="1">
      <c r="A34" s="156"/>
      <c r="B34" s="137"/>
      <c r="C34" s="338">
        <f>G30</f>
        <v>49416.92</v>
      </c>
      <c r="D34" s="209" t="s">
        <v>576</v>
      </c>
      <c r="E34" s="364">
        <f>'Dados Gerais RSS'!D34</f>
        <v>60</v>
      </c>
      <c r="F34" s="199" t="s">
        <v>444</v>
      </c>
      <c r="G34" s="200">
        <f>IF(E34=0,0,C34/E34)</f>
        <v>823.6153333333333</v>
      </c>
      <c r="H34" s="13"/>
      <c r="I34" s="16"/>
    </row>
    <row r="35" spans="1:9" s="193" customFormat="1" ht="12.95" customHeight="1">
      <c r="A35" s="156"/>
      <c r="B35" s="137"/>
      <c r="C35" s="142" t="s">
        <v>713</v>
      </c>
      <c r="D35" s="142"/>
      <c r="E35" s="142" t="s">
        <v>677</v>
      </c>
      <c r="F35" s="137"/>
      <c r="G35" s="138"/>
      <c r="H35" s="13"/>
      <c r="I35" s="16"/>
    </row>
    <row r="36" spans="1:9" s="193" customFormat="1" ht="12.95" customHeight="1">
      <c r="A36" s="156"/>
      <c r="B36" s="137"/>
      <c r="C36" s="142" t="s">
        <v>717</v>
      </c>
      <c r="D36" s="142"/>
      <c r="E36" s="142" t="s">
        <v>718</v>
      </c>
      <c r="F36" s="137"/>
      <c r="G36" s="138"/>
      <c r="H36" s="13"/>
      <c r="I36" s="16"/>
    </row>
    <row r="37" spans="1:9" s="193" customFormat="1" ht="12.95" customHeight="1">
      <c r="A37" s="156"/>
      <c r="B37" s="137"/>
      <c r="C37" s="142"/>
      <c r="D37" s="142"/>
      <c r="E37" s="142"/>
      <c r="F37" s="137"/>
      <c r="G37" s="138"/>
      <c r="H37" s="13"/>
      <c r="I37" s="16"/>
    </row>
    <row r="38" spans="1:9" s="193" customFormat="1" ht="12.95" customHeight="1">
      <c r="A38" s="156"/>
      <c r="B38" s="137"/>
      <c r="C38" s="137"/>
      <c r="D38" s="137"/>
      <c r="E38" s="365" t="s">
        <v>723</v>
      </c>
      <c r="F38" s="199" t="s">
        <v>444</v>
      </c>
      <c r="G38" s="370">
        <f>'Dados Gerais RSS'!D33</f>
        <v>1</v>
      </c>
      <c r="H38" s="13"/>
      <c r="I38" s="16"/>
    </row>
    <row r="39" spans="1:9" s="193" customFormat="1" ht="12.95" customHeight="1">
      <c r="A39" s="368" t="s">
        <v>724</v>
      </c>
      <c r="B39" s="208"/>
      <c r="C39" s="208"/>
      <c r="D39" s="208"/>
      <c r="E39" s="208"/>
      <c r="F39" s="199"/>
      <c r="G39" s="200">
        <f>TRUNC(G38*G34,2)</f>
        <v>823.61</v>
      </c>
      <c r="H39" s="13"/>
      <c r="I39" s="16"/>
    </row>
    <row r="40" spans="1:9" s="193" customFormat="1" ht="12.95" customHeight="1">
      <c r="A40" s="368"/>
      <c r="B40" s="208"/>
      <c r="C40" s="208"/>
      <c r="D40" s="208"/>
      <c r="E40" s="208"/>
      <c r="F40" s="199"/>
      <c r="G40" s="158"/>
      <c r="H40" s="13"/>
      <c r="I40" s="16"/>
    </row>
    <row r="41" spans="1:9" s="193" customFormat="1" ht="12.95" customHeight="1">
      <c r="A41" s="239" t="s">
        <v>725</v>
      </c>
      <c r="B41" s="208"/>
      <c r="C41" s="208"/>
      <c r="D41" s="208"/>
      <c r="E41" s="208"/>
      <c r="F41" s="199"/>
      <c r="G41" s="224">
        <f>G39</f>
        <v>823.61</v>
      </c>
      <c r="H41" s="23"/>
      <c r="I41" s="527"/>
    </row>
    <row r="42" spans="1:9" s="193" customFormat="1" ht="12.95" customHeight="1">
      <c r="A42" s="225"/>
      <c r="B42" s="173"/>
      <c r="C42" s="173"/>
      <c r="D42" s="173"/>
      <c r="E42" s="173"/>
      <c r="F42" s="173"/>
      <c r="G42" s="213"/>
      <c r="H42" s="16"/>
      <c r="I42" s="16"/>
    </row>
    <row r="43" spans="1:9" s="193" customFormat="1" ht="12.95" customHeight="1">
      <c r="A43" s="137"/>
      <c r="B43" s="137"/>
      <c r="C43" s="137"/>
      <c r="D43" s="137"/>
      <c r="E43" s="137"/>
      <c r="F43" s="137"/>
      <c r="G43" s="137"/>
      <c r="H43" s="13"/>
      <c r="I43" s="16"/>
    </row>
    <row r="44" spans="1:9" s="193" customFormat="1" ht="12.95" customHeight="1">
      <c r="A44" s="226" t="s">
        <v>726</v>
      </c>
      <c r="B44" s="191"/>
      <c r="C44" s="191"/>
      <c r="D44" s="191"/>
      <c r="E44" s="191"/>
      <c r="F44" s="191"/>
      <c r="G44" s="192"/>
      <c r="H44" s="13"/>
      <c r="I44" s="16"/>
    </row>
    <row r="45" spans="1:9" s="193" customFormat="1" ht="12.95" customHeight="1">
      <c r="A45" s="156"/>
      <c r="B45" s="137"/>
      <c r="C45" s="137"/>
      <c r="D45" s="137"/>
      <c r="E45" s="137"/>
      <c r="F45" s="137"/>
      <c r="G45" s="138"/>
      <c r="H45" s="13"/>
      <c r="I45" s="16"/>
    </row>
    <row r="46" spans="1:9" s="193" customFormat="1" ht="12.95" hidden="1" customHeight="1">
      <c r="A46" s="217" t="s">
        <v>880</v>
      </c>
      <c r="B46" s="137"/>
      <c r="C46" s="137"/>
      <c r="D46" s="137"/>
      <c r="E46" s="137"/>
      <c r="F46" s="137"/>
      <c r="G46" s="138"/>
      <c r="H46" s="13"/>
      <c r="I46" s="16"/>
    </row>
    <row r="47" spans="1:9" s="193" customFormat="1" ht="12.95" hidden="1" customHeight="1">
      <c r="A47" s="362">
        <f>'Dados Gerais RSS'!D26</f>
        <v>0</v>
      </c>
      <c r="B47" s="196"/>
      <c r="C47" s="196"/>
      <c r="D47" s="196" t="s">
        <v>443</v>
      </c>
      <c r="E47" s="219">
        <v>8.0000000000000002E-3</v>
      </c>
      <c r="F47" s="199" t="s">
        <v>444</v>
      </c>
      <c r="G47" s="200">
        <f>A47*E47</f>
        <v>0</v>
      </c>
      <c r="H47" s="13"/>
      <c r="I47" s="16"/>
    </row>
    <row r="48" spans="1:9" s="193" customFormat="1" ht="12.95" hidden="1" customHeight="1">
      <c r="A48" s="144" t="s">
        <v>712</v>
      </c>
      <c r="B48" s="137"/>
      <c r="C48" s="142"/>
      <c r="D48" s="137"/>
      <c r="E48" s="142" t="s">
        <v>727</v>
      </c>
      <c r="F48" s="137"/>
      <c r="G48" s="158" t="s">
        <v>674</v>
      </c>
      <c r="H48" s="13"/>
      <c r="I48" s="16"/>
    </row>
    <row r="49" spans="1:9" s="193" customFormat="1" ht="12.95" hidden="1" customHeight="1">
      <c r="A49" s="144" t="s">
        <v>714</v>
      </c>
      <c r="B49" s="137"/>
      <c r="C49" s="131"/>
      <c r="D49" s="137"/>
      <c r="E49" s="142" t="s">
        <v>730</v>
      </c>
      <c r="F49" s="137"/>
      <c r="G49" s="158" t="s">
        <v>728</v>
      </c>
      <c r="H49" s="13"/>
      <c r="I49" s="16"/>
    </row>
    <row r="50" spans="1:9" s="193" customFormat="1" ht="12.95" hidden="1" customHeight="1">
      <c r="A50" s="156"/>
      <c r="B50" s="137"/>
      <c r="C50" s="137"/>
      <c r="D50" s="137"/>
      <c r="E50" s="137"/>
      <c r="F50" s="137"/>
      <c r="G50" s="138"/>
      <c r="H50" s="13"/>
      <c r="I50" s="16"/>
    </row>
    <row r="51" spans="1:9" s="193" customFormat="1" ht="12.95" hidden="1" customHeight="1">
      <c r="A51" s="156"/>
      <c r="B51" s="137"/>
      <c r="C51" s="137"/>
      <c r="D51" s="137"/>
      <c r="E51" s="137"/>
      <c r="F51" s="137"/>
      <c r="G51" s="138"/>
      <c r="H51" s="13"/>
      <c r="I51" s="16"/>
    </row>
    <row r="52" spans="1:9" s="193" customFormat="1" ht="12.95" hidden="1" customHeight="1">
      <c r="A52" s="217" t="s">
        <v>881</v>
      </c>
      <c r="B52" s="137"/>
      <c r="C52" s="137"/>
      <c r="D52" s="137"/>
      <c r="E52" s="137"/>
      <c r="F52" s="137"/>
      <c r="G52" s="138"/>
      <c r="H52" s="13"/>
      <c r="I52" s="16"/>
    </row>
    <row r="53" spans="1:9" s="193" customFormat="1" ht="12.95" hidden="1" customHeight="1">
      <c r="A53" s="362">
        <f>'Dados Gerais RSS'!D38</f>
        <v>0</v>
      </c>
      <c r="B53" s="196"/>
      <c r="C53" s="364"/>
      <c r="D53" s="196" t="s">
        <v>443</v>
      </c>
      <c r="E53" s="221">
        <f>+E47</f>
        <v>8.0000000000000002E-3</v>
      </c>
      <c r="F53" s="199" t="s">
        <v>444</v>
      </c>
      <c r="G53" s="200">
        <f>A53*E53</f>
        <v>0</v>
      </c>
      <c r="H53" s="13"/>
      <c r="I53" s="16"/>
    </row>
    <row r="54" spans="1:9" s="193" customFormat="1" ht="12.95" hidden="1" customHeight="1">
      <c r="A54" s="144" t="s">
        <v>712</v>
      </c>
      <c r="B54" s="137"/>
      <c r="C54" s="142"/>
      <c r="D54" s="137"/>
      <c r="E54" s="142" t="s">
        <v>727</v>
      </c>
      <c r="F54" s="137"/>
      <c r="G54" s="158" t="s">
        <v>674</v>
      </c>
      <c r="H54" s="13"/>
      <c r="I54" s="16"/>
    </row>
    <row r="55" spans="1:9" s="193" customFormat="1" ht="12.95" hidden="1" customHeight="1">
      <c r="A55" s="144" t="s">
        <v>719</v>
      </c>
      <c r="B55" s="137"/>
      <c r="C55" s="142"/>
      <c r="D55" s="137"/>
      <c r="E55" s="142" t="s">
        <v>730</v>
      </c>
      <c r="F55" s="137"/>
      <c r="G55" s="158" t="s">
        <v>728</v>
      </c>
      <c r="H55" s="13"/>
      <c r="I55" s="16"/>
    </row>
    <row r="56" spans="1:9" s="193" customFormat="1" ht="12.95" hidden="1" customHeight="1">
      <c r="A56" s="156"/>
      <c r="B56" s="137"/>
      <c r="C56" s="137"/>
      <c r="D56" s="137"/>
      <c r="E56" s="137"/>
      <c r="F56" s="137"/>
      <c r="G56" s="138"/>
      <c r="H56" s="13"/>
      <c r="I56" s="16"/>
    </row>
    <row r="57" spans="1:9" s="193" customFormat="1" ht="12.95" hidden="1" customHeight="1">
      <c r="A57" s="156"/>
      <c r="B57" s="137"/>
      <c r="C57" s="137"/>
      <c r="D57" s="137"/>
      <c r="E57" s="365" t="s">
        <v>731</v>
      </c>
      <c r="F57" s="199" t="s">
        <v>444</v>
      </c>
      <c r="G57" s="366" t="e">
        <f>G25</f>
        <v>#REF!</v>
      </c>
      <c r="H57" s="13"/>
      <c r="I57" s="16"/>
    </row>
    <row r="58" spans="1:9" s="193" customFormat="1" ht="12.95" hidden="1" customHeight="1">
      <c r="A58" s="156"/>
      <c r="B58" s="137"/>
      <c r="C58" s="137"/>
      <c r="D58" s="137"/>
      <c r="E58" s="365"/>
      <c r="F58" s="367"/>
      <c r="G58" s="366"/>
      <c r="H58" s="13"/>
      <c r="I58" s="16"/>
    </row>
    <row r="59" spans="1:9" s="193" customFormat="1" ht="12.95" hidden="1" customHeight="1">
      <c r="A59" s="368" t="s">
        <v>732</v>
      </c>
      <c r="B59" s="208"/>
      <c r="C59" s="208"/>
      <c r="D59" s="208"/>
      <c r="E59" s="208"/>
      <c r="F59" s="199"/>
      <c r="G59" s="200" t="e">
        <f>(G47+G53)*G57</f>
        <v>#REF!</v>
      </c>
      <c r="H59" s="13"/>
      <c r="I59" s="16"/>
    </row>
    <row r="60" spans="1:9" s="193" customFormat="1" ht="12.95" hidden="1" customHeight="1">
      <c r="A60" s="156"/>
      <c r="B60" s="137"/>
      <c r="C60" s="137"/>
      <c r="D60" s="137"/>
      <c r="E60" s="137"/>
      <c r="F60" s="137"/>
      <c r="G60" s="138"/>
      <c r="H60" s="13"/>
      <c r="I60" s="16"/>
    </row>
    <row r="61" spans="1:9" s="193" customFormat="1" ht="12.95" customHeight="1">
      <c r="A61" s="217" t="s">
        <v>882</v>
      </c>
      <c r="B61" s="137"/>
      <c r="C61" s="137"/>
      <c r="D61" s="137"/>
      <c r="E61" s="137"/>
      <c r="F61" s="137"/>
      <c r="G61" s="138"/>
      <c r="H61" s="13"/>
      <c r="I61" s="16"/>
    </row>
    <row r="62" spans="1:9" s="193" customFormat="1" ht="12.95" customHeight="1">
      <c r="A62" s="362">
        <f>'Dados Gerais RSS'!D32+'Dados Gerais RSS'!D44</f>
        <v>62660</v>
      </c>
      <c r="B62" s="196"/>
      <c r="C62" s="196"/>
      <c r="D62" s="196" t="s">
        <v>443</v>
      </c>
      <c r="E62" s="219">
        <v>4.8999999999999998E-3</v>
      </c>
      <c r="F62" s="199" t="s">
        <v>444</v>
      </c>
      <c r="G62" s="200">
        <f>TRUNC(A62*E62,2)</f>
        <v>307.02999999999997</v>
      </c>
      <c r="H62" s="13"/>
      <c r="I62" s="16"/>
    </row>
    <row r="63" spans="1:9" s="193" customFormat="1" ht="12.95" customHeight="1">
      <c r="A63" s="144" t="s">
        <v>712</v>
      </c>
      <c r="B63" s="137"/>
      <c r="C63" s="142"/>
      <c r="D63" s="137"/>
      <c r="E63" s="142" t="s">
        <v>727</v>
      </c>
      <c r="F63" s="137"/>
      <c r="G63" s="158" t="s">
        <v>674</v>
      </c>
      <c r="H63" s="13"/>
      <c r="I63" s="16"/>
    </row>
    <row r="64" spans="1:9" s="193" customFormat="1" ht="12.95" customHeight="1">
      <c r="A64" s="144" t="s">
        <v>734</v>
      </c>
      <c r="B64" s="137"/>
      <c r="C64" s="142"/>
      <c r="D64" s="137"/>
      <c r="E64" s="142" t="s">
        <v>1022</v>
      </c>
      <c r="F64" s="137"/>
      <c r="G64" s="158" t="s">
        <v>728</v>
      </c>
      <c r="H64" s="13"/>
      <c r="I64" s="16"/>
    </row>
    <row r="65" spans="1:9" s="193" customFormat="1" ht="12.95" customHeight="1">
      <c r="A65" s="156"/>
      <c r="B65" s="137"/>
      <c r="C65" s="137"/>
      <c r="D65" s="137"/>
      <c r="E65" s="137"/>
      <c r="F65" s="137"/>
      <c r="G65" s="138"/>
      <c r="H65" s="13"/>
      <c r="I65" s="16"/>
    </row>
    <row r="66" spans="1:9" s="193" customFormat="1" ht="12.95" customHeight="1">
      <c r="A66" s="156"/>
      <c r="B66" s="137"/>
      <c r="C66" s="142"/>
      <c r="D66" s="142"/>
      <c r="E66" s="196" t="s">
        <v>731</v>
      </c>
      <c r="F66" s="199" t="s">
        <v>444</v>
      </c>
      <c r="G66" s="370">
        <f>G38</f>
        <v>1</v>
      </c>
      <c r="H66" s="13"/>
      <c r="I66" s="16"/>
    </row>
    <row r="67" spans="1:9" s="193" customFormat="1" ht="12.95" customHeight="1">
      <c r="A67" s="156"/>
      <c r="B67" s="137"/>
      <c r="C67" s="142"/>
      <c r="D67" s="142"/>
      <c r="E67" s="142"/>
      <c r="F67" s="137"/>
      <c r="G67" s="371"/>
      <c r="H67" s="13"/>
      <c r="I67" s="16"/>
    </row>
    <row r="68" spans="1:9" s="193" customFormat="1" ht="12.95" customHeight="1">
      <c r="A68" s="368" t="s">
        <v>735</v>
      </c>
      <c r="B68" s="208"/>
      <c r="C68" s="208"/>
      <c r="D68" s="208"/>
      <c r="E68" s="208"/>
      <c r="F68" s="199" t="s">
        <v>444</v>
      </c>
      <c r="G68" s="200">
        <f>TRUNC(G66*G62,2)</f>
        <v>307.02999999999997</v>
      </c>
      <c r="H68" s="13"/>
      <c r="I68" s="16"/>
    </row>
    <row r="69" spans="1:9" s="193" customFormat="1" ht="12.95" customHeight="1">
      <c r="A69" s="368"/>
      <c r="B69" s="208"/>
      <c r="C69" s="208"/>
      <c r="D69" s="208"/>
      <c r="E69" s="208"/>
      <c r="F69" s="199"/>
      <c r="G69" s="158"/>
      <c r="H69" s="13"/>
      <c r="I69" s="16"/>
    </row>
    <row r="70" spans="1:9" s="193" customFormat="1" ht="12.95" customHeight="1">
      <c r="A70" s="207" t="s">
        <v>883</v>
      </c>
      <c r="B70" s="208"/>
      <c r="C70" s="208"/>
      <c r="D70" s="208"/>
      <c r="E70" s="208"/>
      <c r="F70" s="199"/>
      <c r="G70" s="224">
        <f>G68</f>
        <v>307.02999999999997</v>
      </c>
      <c r="H70" s="23"/>
      <c r="I70" s="527"/>
    </row>
    <row r="71" spans="1:9" s="193" customFormat="1" ht="12.95" customHeight="1">
      <c r="A71" s="225"/>
      <c r="B71" s="173"/>
      <c r="C71" s="173"/>
      <c r="D71" s="173"/>
      <c r="E71" s="173"/>
      <c r="F71" s="173"/>
      <c r="G71" s="213"/>
      <c r="H71" s="13"/>
      <c r="I71" s="16"/>
    </row>
    <row r="72" spans="1:9" s="193" customFormat="1" ht="12.95" customHeight="1">
      <c r="A72" s="226" t="s">
        <v>884</v>
      </c>
      <c r="B72" s="191"/>
      <c r="C72" s="191"/>
      <c r="D72" s="191"/>
      <c r="E72" s="191"/>
      <c r="F72" s="191"/>
      <c r="G72" s="192"/>
      <c r="H72" s="13"/>
      <c r="I72" s="16"/>
    </row>
    <row r="73" spans="1:9" s="193" customFormat="1" ht="12.95" hidden="1" customHeight="1">
      <c r="A73" s="156"/>
      <c r="B73" s="137"/>
      <c r="C73" s="137"/>
      <c r="D73" s="137"/>
      <c r="E73" s="137"/>
      <c r="F73" s="137"/>
      <c r="G73" s="138"/>
      <c r="H73" s="13"/>
      <c r="I73" s="16"/>
    </row>
    <row r="74" spans="1:9" s="193" customFormat="1" ht="12.95" hidden="1" customHeight="1">
      <c r="A74" s="372" t="s">
        <v>880</v>
      </c>
      <c r="B74" s="137"/>
      <c r="C74" s="137"/>
      <c r="D74" s="137"/>
      <c r="E74" s="137"/>
      <c r="F74" s="137"/>
      <c r="G74" s="138"/>
      <c r="H74" s="13"/>
      <c r="I74" s="16"/>
    </row>
    <row r="75" spans="1:9" s="193" customFormat="1" ht="12.95" hidden="1" customHeight="1">
      <c r="A75" s="480"/>
      <c r="B75" s="196"/>
      <c r="C75" s="196"/>
      <c r="D75" s="196" t="s">
        <v>499</v>
      </c>
      <c r="E75" s="528">
        <f>A8*5%</f>
        <v>0</v>
      </c>
      <c r="F75" s="199" t="s">
        <v>444</v>
      </c>
      <c r="G75" s="200">
        <f>A75+E75</f>
        <v>0</v>
      </c>
      <c r="H75" s="13"/>
      <c r="I75" s="16"/>
    </row>
    <row r="76" spans="1:9" s="193" customFormat="1" ht="12.95" hidden="1" customHeight="1">
      <c r="A76" s="481" t="s">
        <v>712</v>
      </c>
      <c r="B76" s="137"/>
      <c r="C76" s="142"/>
      <c r="D76" s="137"/>
      <c r="E76" s="142" t="s">
        <v>885</v>
      </c>
      <c r="F76" s="137"/>
      <c r="G76" s="158" t="s">
        <v>674</v>
      </c>
      <c r="H76" s="13"/>
      <c r="I76" s="16"/>
    </row>
    <row r="77" spans="1:9" s="193" customFormat="1" ht="12.95" hidden="1" customHeight="1">
      <c r="A77" s="481" t="s">
        <v>886</v>
      </c>
      <c r="B77" s="137"/>
      <c r="C77" s="529"/>
      <c r="D77" s="137"/>
      <c r="E77" s="142" t="s">
        <v>887</v>
      </c>
      <c r="F77" s="137"/>
      <c r="G77" s="158" t="s">
        <v>888</v>
      </c>
      <c r="H77" s="13"/>
      <c r="I77" s="16"/>
    </row>
    <row r="78" spans="1:9" s="193" customFormat="1" ht="12.95" hidden="1" customHeight="1">
      <c r="A78" s="144"/>
      <c r="B78" s="137"/>
      <c r="C78" s="529"/>
      <c r="D78" s="137"/>
      <c r="E78" s="142"/>
      <c r="F78" s="137"/>
      <c r="G78" s="158"/>
      <c r="H78" s="13"/>
      <c r="I78" s="16"/>
    </row>
    <row r="79" spans="1:9" s="193" customFormat="1" ht="12.95" hidden="1" customHeight="1">
      <c r="A79" s="156"/>
      <c r="B79" s="137"/>
      <c r="C79" s="338">
        <f>G75</f>
        <v>0</v>
      </c>
      <c r="D79" s="209" t="s">
        <v>576</v>
      </c>
      <c r="E79" s="364">
        <v>12</v>
      </c>
      <c r="F79" s="199" t="s">
        <v>444</v>
      </c>
      <c r="G79" s="200">
        <f>C79/E79</f>
        <v>0</v>
      </c>
      <c r="H79" s="13"/>
      <c r="I79" s="16"/>
    </row>
    <row r="80" spans="1:9" s="193" customFormat="1" ht="12.95" hidden="1" customHeight="1">
      <c r="A80" s="156"/>
      <c r="B80" s="137"/>
      <c r="C80" s="142" t="s">
        <v>889</v>
      </c>
      <c r="D80" s="142"/>
      <c r="E80" s="142" t="s">
        <v>890</v>
      </c>
      <c r="F80" s="137"/>
      <c r="G80" s="138"/>
      <c r="H80" s="13"/>
      <c r="I80" s="16"/>
    </row>
    <row r="81" spans="1:9" s="193" customFormat="1" ht="12.95" hidden="1" customHeight="1">
      <c r="A81" s="156"/>
      <c r="B81" s="137"/>
      <c r="C81" s="142" t="s">
        <v>888</v>
      </c>
      <c r="D81" s="142"/>
      <c r="E81" s="142" t="s">
        <v>891</v>
      </c>
      <c r="F81" s="137"/>
      <c r="G81" s="138"/>
      <c r="H81" s="13"/>
      <c r="I81" s="16"/>
    </row>
    <row r="82" spans="1:9" s="193" customFormat="1" ht="12.95" hidden="1" customHeight="1">
      <c r="A82" s="156"/>
      <c r="B82" s="137"/>
      <c r="C82" s="142"/>
      <c r="D82" s="142"/>
      <c r="E82" s="142"/>
      <c r="F82" s="137"/>
      <c r="G82" s="138"/>
      <c r="H82" s="13"/>
      <c r="I82" s="16"/>
    </row>
    <row r="83" spans="1:9" s="193" customFormat="1" ht="12.95" hidden="1" customHeight="1">
      <c r="A83" s="156"/>
      <c r="B83" s="137"/>
      <c r="C83" s="137"/>
      <c r="D83" s="137"/>
      <c r="E83" s="196" t="s">
        <v>731</v>
      </c>
      <c r="F83" s="199" t="s">
        <v>444</v>
      </c>
      <c r="G83" s="376" t="e">
        <f>G57</f>
        <v>#REF!</v>
      </c>
      <c r="H83" s="13"/>
      <c r="I83" s="16"/>
    </row>
    <row r="84" spans="1:9" s="193" customFormat="1" ht="12.95" hidden="1" customHeight="1">
      <c r="A84" s="156"/>
      <c r="B84" s="137"/>
      <c r="C84" s="142"/>
      <c r="D84" s="142"/>
      <c r="E84" s="142"/>
      <c r="F84" s="137"/>
      <c r="G84" s="138"/>
      <c r="H84" s="13"/>
      <c r="I84" s="16"/>
    </row>
    <row r="85" spans="1:9" s="193" customFormat="1" ht="12.95" hidden="1" customHeight="1">
      <c r="A85" s="207" t="s">
        <v>743</v>
      </c>
      <c r="B85" s="208"/>
      <c r="C85" s="208"/>
      <c r="D85" s="208"/>
      <c r="E85" s="208"/>
      <c r="F85" s="199"/>
      <c r="G85" s="200" t="e">
        <f>G83*G79</f>
        <v>#REF!</v>
      </c>
      <c r="H85" s="13"/>
      <c r="I85" s="16"/>
    </row>
    <row r="86" spans="1:9" s="193" customFormat="1" ht="12.95" customHeight="1">
      <c r="A86" s="156"/>
      <c r="B86" s="137"/>
      <c r="C86" s="137"/>
      <c r="D86" s="137"/>
      <c r="E86" s="137"/>
      <c r="F86" s="137"/>
      <c r="G86" s="138"/>
      <c r="H86" s="13"/>
      <c r="I86" s="16"/>
    </row>
    <row r="87" spans="1:9" s="193" customFormat="1" ht="12.95" customHeight="1">
      <c r="A87" s="372" t="s">
        <v>892</v>
      </c>
      <c r="B87" s="137"/>
      <c r="C87" s="137"/>
      <c r="D87" s="137"/>
      <c r="E87" s="137"/>
      <c r="F87" s="137"/>
      <c r="G87" s="138"/>
      <c r="H87" s="13"/>
      <c r="I87" s="16"/>
    </row>
    <row r="88" spans="1:9" s="193" customFormat="1" ht="12.95" customHeight="1">
      <c r="A88" s="218">
        <f>TRUNC(A62*0.08,2)</f>
        <v>5012.8</v>
      </c>
      <c r="B88" s="196"/>
      <c r="C88" s="196"/>
      <c r="D88" s="196" t="s">
        <v>499</v>
      </c>
      <c r="E88" s="228">
        <f>TRUNC(A62*5%,2)</f>
        <v>3133</v>
      </c>
      <c r="F88" s="199" t="s">
        <v>444</v>
      </c>
      <c r="G88" s="200">
        <f>A88+E88</f>
        <v>8145.8</v>
      </c>
      <c r="H88" s="13"/>
      <c r="I88" s="16"/>
    </row>
    <row r="89" spans="1:9" s="193" customFormat="1" ht="12.95" customHeight="1">
      <c r="A89" s="144" t="s">
        <v>712</v>
      </c>
      <c r="B89" s="137"/>
      <c r="C89" s="142"/>
      <c r="D89" s="137"/>
      <c r="E89" s="142" t="s">
        <v>893</v>
      </c>
      <c r="F89" s="137"/>
      <c r="G89" s="158" t="s">
        <v>674</v>
      </c>
      <c r="H89" s="13"/>
      <c r="I89" s="16"/>
    </row>
    <row r="90" spans="1:9" s="193" customFormat="1" ht="12.95" customHeight="1">
      <c r="A90" s="481" t="s">
        <v>886</v>
      </c>
      <c r="B90" s="137"/>
      <c r="C90" s="529"/>
      <c r="D90" s="137"/>
      <c r="E90" s="142" t="s">
        <v>887</v>
      </c>
      <c r="F90" s="137"/>
      <c r="G90" s="158" t="s">
        <v>888</v>
      </c>
      <c r="H90" s="13"/>
      <c r="I90" s="16"/>
    </row>
    <row r="91" spans="1:9" s="193" customFormat="1" ht="12.95" customHeight="1">
      <c r="A91" s="144" t="s">
        <v>946</v>
      </c>
      <c r="B91" s="137"/>
      <c r="C91" s="529"/>
      <c r="D91" s="137"/>
      <c r="E91" s="142" t="s">
        <v>947</v>
      </c>
      <c r="F91" s="137"/>
      <c r="G91" s="158"/>
      <c r="H91" s="13"/>
      <c r="I91" s="16"/>
    </row>
    <row r="92" spans="1:9" s="193" customFormat="1" ht="12.95" customHeight="1">
      <c r="A92" s="156"/>
      <c r="B92" s="137"/>
      <c r="C92" s="338">
        <f>G88</f>
        <v>8145.8</v>
      </c>
      <c r="D92" s="209" t="s">
        <v>576</v>
      </c>
      <c r="E92" s="364">
        <v>12</v>
      </c>
      <c r="F92" s="199" t="s">
        <v>444</v>
      </c>
      <c r="G92" s="200">
        <f>TRUNC(C92/E92,2)</f>
        <v>678.81</v>
      </c>
      <c r="H92" s="13"/>
      <c r="I92" s="16"/>
    </row>
    <row r="93" spans="1:9" s="193" customFormat="1" ht="12.95" customHeight="1">
      <c r="A93" s="156"/>
      <c r="B93" s="137"/>
      <c r="C93" s="142" t="s">
        <v>889</v>
      </c>
      <c r="D93" s="142"/>
      <c r="E93" s="142" t="s">
        <v>890</v>
      </c>
      <c r="F93" s="137"/>
      <c r="G93" s="138"/>
      <c r="H93" s="13"/>
      <c r="I93" s="16"/>
    </row>
    <row r="94" spans="1:9" s="193" customFormat="1" ht="12.95" customHeight="1">
      <c r="A94" s="156"/>
      <c r="B94" s="137"/>
      <c r="C94" s="142" t="s">
        <v>888</v>
      </c>
      <c r="D94" s="142"/>
      <c r="E94" s="142" t="s">
        <v>891</v>
      </c>
      <c r="F94" s="137"/>
      <c r="G94" s="138"/>
      <c r="H94" s="13"/>
      <c r="I94" s="16"/>
    </row>
    <row r="95" spans="1:9" s="193" customFormat="1" ht="12.95" customHeight="1">
      <c r="A95" s="156"/>
      <c r="B95" s="137"/>
      <c r="C95" s="142"/>
      <c r="D95" s="142"/>
      <c r="E95" s="142"/>
      <c r="F95" s="137"/>
      <c r="G95" s="138"/>
      <c r="H95" s="13"/>
      <c r="I95" s="16"/>
    </row>
    <row r="96" spans="1:9" s="193" customFormat="1" ht="12.95" customHeight="1">
      <c r="A96" s="156"/>
      <c r="B96" s="137"/>
      <c r="C96" s="137"/>
      <c r="D96" s="137"/>
      <c r="E96" s="196" t="s">
        <v>731</v>
      </c>
      <c r="F96" s="199" t="s">
        <v>444</v>
      </c>
      <c r="G96" s="370">
        <f>G66</f>
        <v>1</v>
      </c>
      <c r="H96" s="13"/>
      <c r="I96" s="16"/>
    </row>
    <row r="97" spans="1:9" s="193" customFormat="1" ht="12.95" customHeight="1">
      <c r="A97" s="225"/>
      <c r="B97" s="173"/>
      <c r="C97" s="174"/>
      <c r="D97" s="174"/>
      <c r="E97" s="174"/>
      <c r="F97" s="173"/>
      <c r="G97" s="175"/>
      <c r="H97" s="13"/>
      <c r="I97" s="16"/>
    </row>
    <row r="98" spans="1:9" s="193" customFormat="1" ht="12.95" customHeight="1">
      <c r="A98" s="530" t="s">
        <v>894</v>
      </c>
      <c r="B98" s="316"/>
      <c r="C98" s="316"/>
      <c r="D98" s="316"/>
      <c r="E98" s="316"/>
      <c r="F98" s="320"/>
      <c r="G98" s="321">
        <f>TRUNC(G96*G92,2)</f>
        <v>678.81</v>
      </c>
      <c r="H98" s="13"/>
      <c r="I98" s="16"/>
    </row>
    <row r="99" spans="1:9" s="193" customFormat="1" ht="12.95" customHeight="1">
      <c r="A99" s="156"/>
      <c r="B99" s="137"/>
      <c r="C99" s="142"/>
      <c r="D99" s="142"/>
      <c r="E99" s="142"/>
      <c r="F99" s="137"/>
      <c r="G99" s="138"/>
      <c r="H99" s="13"/>
      <c r="I99" s="16"/>
    </row>
    <row r="100" spans="1:9" s="193" customFormat="1" ht="12.95" customHeight="1">
      <c r="A100" s="207" t="s">
        <v>744</v>
      </c>
      <c r="B100" s="208"/>
      <c r="C100" s="208"/>
      <c r="D100" s="208"/>
      <c r="E100" s="208"/>
      <c r="F100" s="199"/>
      <c r="G100" s="224">
        <f>G98</f>
        <v>678.81</v>
      </c>
      <c r="H100" s="23"/>
      <c r="I100" s="527"/>
    </row>
    <row r="101" spans="1:9" s="193" customFormat="1" ht="12.95" customHeight="1">
      <c r="A101" s="238"/>
      <c r="B101" s="137"/>
      <c r="C101" s="137"/>
      <c r="D101" s="137"/>
      <c r="E101" s="137"/>
      <c r="F101" s="141"/>
      <c r="G101" s="148"/>
      <c r="H101" s="13"/>
      <c r="I101" s="16"/>
    </row>
    <row r="102" spans="1:9" s="193" customFormat="1" ht="12.95" hidden="1" customHeight="1">
      <c r="A102" s="238" t="s">
        <v>895</v>
      </c>
      <c r="B102" s="137"/>
      <c r="C102" s="137"/>
      <c r="D102" s="137"/>
      <c r="E102" s="137"/>
      <c r="F102" s="141"/>
      <c r="G102" s="148"/>
      <c r="H102" s="13"/>
      <c r="I102" s="16"/>
    </row>
    <row r="103" spans="1:9" s="536" customFormat="1" ht="12.95" hidden="1" customHeight="1">
      <c r="A103" s="531" t="s">
        <v>513</v>
      </c>
      <c r="B103" s="154" t="s">
        <v>896</v>
      </c>
      <c r="C103" s="152" t="s">
        <v>897</v>
      </c>
      <c r="D103" s="532"/>
      <c r="E103" s="152" t="s">
        <v>898</v>
      </c>
      <c r="F103" s="533"/>
      <c r="G103" s="534" t="s">
        <v>899</v>
      </c>
      <c r="H103" s="535"/>
      <c r="I103" s="23"/>
    </row>
    <row r="104" spans="1:9" s="193" customFormat="1" ht="51.75" hidden="1" customHeight="1">
      <c r="A104" s="537" t="s">
        <v>900</v>
      </c>
      <c r="B104" s="538" t="s">
        <v>901</v>
      </c>
      <c r="C104" s="196"/>
      <c r="D104" s="196"/>
      <c r="E104" s="196">
        <v>46.62</v>
      </c>
      <c r="F104" s="209"/>
      <c r="G104" s="196">
        <f>C104*E104</f>
        <v>0</v>
      </c>
      <c r="H104" s="13"/>
      <c r="I104" s="16"/>
    </row>
    <row r="105" spans="1:9" s="193" customFormat="1" ht="58.5" hidden="1" customHeight="1">
      <c r="A105" s="539" t="s">
        <v>902</v>
      </c>
      <c r="B105" s="538" t="s">
        <v>901</v>
      </c>
      <c r="C105" s="196"/>
      <c r="D105" s="196"/>
      <c r="E105" s="196">
        <v>63.17</v>
      </c>
      <c r="F105" s="209"/>
      <c r="G105" s="196">
        <f>C105*E105</f>
        <v>0</v>
      </c>
      <c r="H105" s="13"/>
      <c r="I105" s="16"/>
    </row>
    <row r="106" spans="1:9" s="193" customFormat="1" ht="18.75" hidden="1" customHeight="1">
      <c r="A106" s="540" t="s">
        <v>903</v>
      </c>
      <c r="B106" s="208"/>
      <c r="C106" s="208"/>
      <c r="D106" s="208"/>
      <c r="E106" s="208"/>
      <c r="F106" s="209"/>
      <c r="G106" s="510">
        <f>G104+G105</f>
        <v>0</v>
      </c>
      <c r="H106" s="13"/>
      <c r="I106" s="16"/>
    </row>
    <row r="107" spans="1:9" s="193" customFormat="1" ht="12.95" hidden="1" customHeight="1">
      <c r="A107" s="238"/>
      <c r="B107" s="137"/>
      <c r="C107" s="137"/>
      <c r="D107" s="137"/>
      <c r="E107" s="137"/>
      <c r="F107" s="141"/>
      <c r="G107" s="148"/>
      <c r="H107" s="13"/>
      <c r="I107" s="16"/>
    </row>
    <row r="108" spans="1:9" s="193" customFormat="1" ht="12.95" customHeight="1">
      <c r="A108" s="207" t="s">
        <v>745</v>
      </c>
      <c r="B108" s="208"/>
      <c r="C108" s="208"/>
      <c r="D108" s="208"/>
      <c r="E108" s="208"/>
      <c r="F108" s="199"/>
      <c r="G108" s="224">
        <f>G100+G70+G41+G106</f>
        <v>1809.4499999999998</v>
      </c>
      <c r="H108" s="13"/>
      <c r="I108" s="16"/>
    </row>
    <row r="109" spans="1:9" s="193" customFormat="1" ht="12.95" customHeight="1">
      <c r="A109" s="238"/>
      <c r="B109" s="137"/>
      <c r="C109" s="137"/>
      <c r="D109" s="137"/>
      <c r="E109" s="137"/>
      <c r="F109" s="141"/>
      <c r="G109" s="148"/>
      <c r="H109" s="13"/>
      <c r="I109" s="16"/>
    </row>
    <row r="110" spans="1:9" s="193" customFormat="1" ht="12.95" customHeight="1">
      <c r="A110" s="207" t="s">
        <v>746</v>
      </c>
      <c r="B110" s="208"/>
      <c r="C110" s="208">
        <f>'Dados Gerais RSS'!D12</f>
        <v>260</v>
      </c>
      <c r="D110" s="208"/>
      <c r="E110" s="196">
        <f>TRUNC(G108/'Dados Gerais RSS'!D13,2)</f>
        <v>86.16</v>
      </c>
      <c r="F110" s="199"/>
      <c r="G110" s="224">
        <f>TRUNC(E110*C110,2)</f>
        <v>22401.599999999999</v>
      </c>
      <c r="H110" s="13"/>
      <c r="I110" s="16"/>
    </row>
    <row r="111" spans="1:9" s="193" customFormat="1" ht="12.95" customHeight="1">
      <c r="A111" s="137"/>
      <c r="B111" s="137"/>
      <c r="C111" s="137" t="str">
        <f>'Dados Gerais RSS'!C12</f>
        <v>Dias Coleta Anual</v>
      </c>
      <c r="D111" s="137"/>
      <c r="E111" s="142" t="s">
        <v>747</v>
      </c>
      <c r="F111" s="137"/>
      <c r="G111" s="163"/>
      <c r="H111" s="13"/>
      <c r="I111" s="16"/>
    </row>
    <row r="113" spans="1:7" ht="30" customHeight="1">
      <c r="A113" s="722"/>
      <c r="B113" s="738"/>
      <c r="C113" s="738"/>
      <c r="D113" s="738"/>
      <c r="E113" s="738"/>
      <c r="F113" s="738"/>
      <c r="G113" s="738"/>
    </row>
    <row r="114" spans="1:7" ht="12.75" customHeight="1">
      <c r="A114" s="738"/>
      <c r="B114" s="738"/>
      <c r="C114" s="738"/>
      <c r="D114" s="738"/>
      <c r="E114" s="738"/>
      <c r="F114" s="738"/>
      <c r="G114" s="738"/>
    </row>
    <row r="121" spans="1:7" ht="15">
      <c r="A121" s="769"/>
      <c r="B121" s="769"/>
      <c r="C121" s="769"/>
      <c r="D121" s="769"/>
      <c r="E121" s="769"/>
      <c r="F121" s="769"/>
      <c r="G121" s="769"/>
    </row>
    <row r="122" spans="1:7" ht="15">
      <c r="A122" s="769"/>
      <c r="B122" s="769"/>
      <c r="C122" s="769"/>
      <c r="D122" s="769"/>
      <c r="E122" s="769"/>
      <c r="F122" s="769"/>
      <c r="G122" s="769"/>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131" customWidth="1"/>
    <col min="2" max="2" width="17" style="131" customWidth="1"/>
    <col min="3" max="3" width="16" style="131" bestFit="1" customWidth="1"/>
    <col min="4" max="4" width="15.5703125" style="131" customWidth="1"/>
    <col min="5" max="5" width="12.7109375" style="131" customWidth="1"/>
    <col min="6" max="6" width="4.85546875" style="131" customWidth="1"/>
    <col min="7" max="7" width="7.42578125" style="131" customWidth="1"/>
    <col min="8" max="8" width="33.5703125" style="131" hidden="1" customWidth="1"/>
    <col min="9" max="9" width="8.85546875" style="45" hidden="1" customWidth="1"/>
    <col min="10" max="13" width="0" style="131" hidden="1" customWidth="1"/>
    <col min="14" max="16384" width="9.140625" style="131"/>
  </cols>
  <sheetData>
    <row r="1" spans="1:9" s="129" customFormat="1" ht="18" customHeight="1">
      <c r="A1" s="774" t="s">
        <v>1034</v>
      </c>
      <c r="B1" s="774"/>
      <c r="C1" s="774"/>
      <c r="D1" s="774"/>
      <c r="E1" s="774"/>
      <c r="F1" s="774"/>
      <c r="G1" s="774"/>
      <c r="H1" s="128"/>
      <c r="I1" s="128"/>
    </row>
    <row r="2" spans="1:9" s="45" customFormat="1">
      <c r="A2" s="775"/>
      <c r="B2" s="775"/>
      <c r="C2" s="775"/>
      <c r="D2" s="775"/>
      <c r="E2" s="775"/>
      <c r="F2" s="775"/>
      <c r="G2" s="775"/>
    </row>
    <row r="3" spans="1:9" s="16" customFormat="1" ht="12.95" customHeight="1">
      <c r="A3" s="776"/>
      <c r="B3" s="776"/>
      <c r="C3" s="776"/>
      <c r="D3" s="777"/>
      <c r="E3" s="777"/>
      <c r="F3" s="777"/>
      <c r="G3" s="777"/>
      <c r="H3" s="13"/>
    </row>
    <row r="4" spans="1:9" s="193" customFormat="1" ht="12.95" customHeight="1">
      <c r="A4" s="165"/>
      <c r="B4" s="16"/>
      <c r="C4" s="16"/>
      <c r="D4" s="16"/>
      <c r="E4" s="16"/>
      <c r="F4" s="16"/>
      <c r="G4" s="167"/>
      <c r="H4" s="13"/>
      <c r="I4" s="16"/>
    </row>
    <row r="5" spans="1:9" s="193" customFormat="1" ht="12.95" customHeight="1">
      <c r="A5" s="304" t="s">
        <v>1025</v>
      </c>
      <c r="B5" s="16"/>
      <c r="C5" s="16"/>
      <c r="D5" s="16"/>
      <c r="E5" s="16"/>
      <c r="F5" s="16"/>
      <c r="G5" s="167"/>
      <c r="H5" s="13"/>
      <c r="I5" s="16"/>
    </row>
    <row r="6" spans="1:9" s="193" customFormat="1" ht="7.5" customHeight="1">
      <c r="A6" s="279"/>
      <c r="B6" s="16"/>
      <c r="C6" s="16"/>
      <c r="D6" s="16"/>
      <c r="E6" s="16"/>
      <c r="F6" s="16"/>
      <c r="G6" s="167"/>
      <c r="H6" s="13"/>
      <c r="I6" s="16"/>
    </row>
    <row r="7" spans="1:9" s="193" customFormat="1" ht="12.95" hidden="1" customHeight="1">
      <c r="A7" s="361" t="s">
        <v>876</v>
      </c>
      <c r="B7" s="16"/>
      <c r="C7" s="16"/>
      <c r="D7" s="16"/>
      <c r="E7" s="16"/>
      <c r="F7" s="16"/>
      <c r="G7" s="167"/>
      <c r="H7" s="13"/>
      <c r="I7" s="16"/>
    </row>
    <row r="8" spans="1:9" s="193" customFormat="1" ht="12.95" hidden="1" customHeight="1">
      <c r="A8" s="362">
        <f>'Dados Gerais RSS'!D26</f>
        <v>0</v>
      </c>
      <c r="B8" s="209" t="s">
        <v>709</v>
      </c>
      <c r="C8" s="196">
        <f>'3.0 - Custos Dependentes (Km)'!C55</f>
        <v>0</v>
      </c>
      <c r="D8" s="209" t="s">
        <v>709</v>
      </c>
      <c r="E8" s="196">
        <f>'Dados Gerais RSS'!D29/100*'Dados Gerais RSS'!D26</f>
        <v>0</v>
      </c>
      <c r="F8" s="199" t="s">
        <v>444</v>
      </c>
      <c r="G8" s="200">
        <f>A8-C8-E8</f>
        <v>0</v>
      </c>
      <c r="H8" s="636" t="s">
        <v>877</v>
      </c>
      <c r="I8" s="16"/>
    </row>
    <row r="9" spans="1:9" s="193" customFormat="1" ht="12.95" hidden="1" customHeight="1">
      <c r="A9" s="144" t="s">
        <v>710</v>
      </c>
      <c r="B9" s="137"/>
      <c r="C9" s="142" t="s">
        <v>711</v>
      </c>
      <c r="D9" s="137"/>
      <c r="E9" s="142" t="s">
        <v>712</v>
      </c>
      <c r="F9" s="137"/>
      <c r="G9" s="158" t="s">
        <v>713</v>
      </c>
      <c r="H9" s="13"/>
      <c r="I9" s="16"/>
    </row>
    <row r="10" spans="1:9" s="193" customFormat="1" ht="12.95" hidden="1" customHeight="1">
      <c r="A10" s="144" t="s">
        <v>714</v>
      </c>
      <c r="B10" s="137"/>
      <c r="C10" s="142" t="s">
        <v>715</v>
      </c>
      <c r="D10" s="137"/>
      <c r="E10" s="142" t="s">
        <v>716</v>
      </c>
      <c r="F10" s="137"/>
      <c r="G10" s="158" t="s">
        <v>717</v>
      </c>
      <c r="H10" s="13"/>
      <c r="I10" s="16"/>
    </row>
    <row r="11" spans="1:9" s="193" customFormat="1" ht="12.95" hidden="1" customHeight="1">
      <c r="A11" s="156"/>
      <c r="B11" s="137"/>
      <c r="C11" s="137"/>
      <c r="D11" s="137"/>
      <c r="E11" s="137"/>
      <c r="F11" s="137"/>
      <c r="G11" s="138"/>
      <c r="H11" s="13"/>
      <c r="I11" s="16"/>
    </row>
    <row r="12" spans="1:9" s="193" customFormat="1" ht="12.95" hidden="1" customHeight="1">
      <c r="A12" s="156"/>
      <c r="B12" s="137"/>
      <c r="C12" s="338">
        <f>G8</f>
        <v>0</v>
      </c>
      <c r="D12" s="209" t="s">
        <v>576</v>
      </c>
      <c r="E12" s="364">
        <f>'Dados Gerais RSS'!D28</f>
        <v>0</v>
      </c>
      <c r="F12" s="199" t="s">
        <v>444</v>
      </c>
      <c r="G12" s="200">
        <f>IF( E12=0,0,C12/E12)</f>
        <v>0</v>
      </c>
      <c r="H12" s="13"/>
      <c r="I12" s="16"/>
    </row>
    <row r="13" spans="1:9" s="193" customFormat="1" ht="12.95" hidden="1" customHeight="1">
      <c r="A13" s="156"/>
      <c r="B13" s="137"/>
      <c r="C13" s="142" t="s">
        <v>713</v>
      </c>
      <c r="D13" s="142"/>
      <c r="E13" s="142" t="s">
        <v>677</v>
      </c>
      <c r="F13" s="137"/>
      <c r="G13" s="138"/>
      <c r="H13" s="13"/>
      <c r="I13" s="16"/>
    </row>
    <row r="14" spans="1:9" s="193" customFormat="1" ht="12.95" hidden="1" customHeight="1">
      <c r="A14" s="156"/>
      <c r="B14" s="137"/>
      <c r="C14" s="142" t="s">
        <v>717</v>
      </c>
      <c r="D14" s="142"/>
      <c r="E14" s="142" t="s">
        <v>718</v>
      </c>
      <c r="F14" s="137"/>
      <c r="G14" s="138"/>
      <c r="H14" s="13"/>
      <c r="I14" s="16"/>
    </row>
    <row r="15" spans="1:9" s="193" customFormat="1" ht="9.75" hidden="1" customHeight="1">
      <c r="A15" s="156"/>
      <c r="B15" s="137"/>
      <c r="C15" s="137"/>
      <c r="D15" s="137"/>
      <c r="E15" s="137"/>
      <c r="F15" s="137"/>
      <c r="G15" s="138"/>
      <c r="H15" s="13"/>
      <c r="I15" s="16"/>
    </row>
    <row r="16" spans="1:9" s="193" customFormat="1" ht="12.95" hidden="1" customHeight="1">
      <c r="A16" s="361" t="s">
        <v>878</v>
      </c>
      <c r="B16" s="16"/>
      <c r="C16" s="16"/>
      <c r="D16" s="16"/>
      <c r="E16" s="16"/>
      <c r="F16" s="16"/>
      <c r="G16" s="167"/>
      <c r="H16" s="13"/>
      <c r="I16" s="16"/>
    </row>
    <row r="17" spans="1:10" s="193" customFormat="1" ht="12.95" hidden="1" customHeight="1">
      <c r="A17" s="362">
        <f>'Dados Gerais RSS'!D38</f>
        <v>0</v>
      </c>
      <c r="B17" s="209"/>
      <c r="C17" s="196" t="s">
        <v>709</v>
      </c>
      <c r="D17" s="209"/>
      <c r="E17" s="196">
        <f>'Dados Gerais RSS'!D41/100*'Dados Gerais RSS'!D38</f>
        <v>0</v>
      </c>
      <c r="F17" s="199" t="s">
        <v>444</v>
      </c>
      <c r="G17" s="200">
        <f>A17-E17</f>
        <v>0</v>
      </c>
      <c r="H17" s="636" t="s">
        <v>877</v>
      </c>
      <c r="I17" s="16"/>
    </row>
    <row r="18" spans="1:10" s="193" customFormat="1" ht="12.95" hidden="1" customHeight="1">
      <c r="A18" s="144" t="s">
        <v>712</v>
      </c>
      <c r="B18" s="137"/>
      <c r="C18" s="142"/>
      <c r="D18" s="137"/>
      <c r="E18" s="142" t="s">
        <v>712</v>
      </c>
      <c r="F18" s="137"/>
      <c r="G18" s="158" t="s">
        <v>713</v>
      </c>
      <c r="H18" s="13"/>
      <c r="I18" s="16"/>
    </row>
    <row r="19" spans="1:10" s="193" customFormat="1" ht="12.95" hidden="1" customHeight="1">
      <c r="A19" s="144" t="s">
        <v>719</v>
      </c>
      <c r="B19" s="137"/>
      <c r="C19" s="142"/>
      <c r="D19" s="137"/>
      <c r="E19" s="142" t="s">
        <v>716</v>
      </c>
      <c r="F19" s="137"/>
      <c r="G19" s="158" t="s">
        <v>717</v>
      </c>
      <c r="H19" s="13"/>
      <c r="I19" s="16"/>
    </row>
    <row r="20" spans="1:10" s="193" customFormat="1" ht="12.95" hidden="1" customHeight="1">
      <c r="A20" s="156"/>
      <c r="B20" s="137"/>
      <c r="C20" s="137"/>
      <c r="D20" s="137"/>
      <c r="E20" s="137"/>
      <c r="F20" s="137"/>
      <c r="G20" s="138"/>
      <c r="H20" s="13"/>
      <c r="I20" s="16"/>
    </row>
    <row r="21" spans="1:10" s="193" customFormat="1" ht="12.95" hidden="1" customHeight="1">
      <c r="A21" s="156"/>
      <c r="B21" s="137"/>
      <c r="C21" s="338">
        <f>G17</f>
        <v>0</v>
      </c>
      <c r="D21" s="209" t="s">
        <v>576</v>
      </c>
      <c r="E21" s="364">
        <f>'Dados Gerais RSS'!D40</f>
        <v>0</v>
      </c>
      <c r="F21" s="199" t="s">
        <v>444</v>
      </c>
      <c r="G21" s="200">
        <f>IF(E21=0,0,C21/E21)</f>
        <v>0</v>
      </c>
      <c r="H21" s="13"/>
      <c r="I21" s="16"/>
    </row>
    <row r="22" spans="1:10" s="193" customFormat="1" ht="12.95" hidden="1" customHeight="1">
      <c r="A22" s="156"/>
      <c r="B22" s="137"/>
      <c r="C22" s="142" t="s">
        <v>713</v>
      </c>
      <c r="D22" s="142"/>
      <c r="E22" s="142" t="s">
        <v>677</v>
      </c>
      <c r="F22" s="137"/>
      <c r="G22" s="138"/>
      <c r="H22" s="13"/>
      <c r="I22" s="16"/>
    </row>
    <row r="23" spans="1:10" s="193" customFormat="1" ht="12.95" hidden="1" customHeight="1">
      <c r="A23" s="156"/>
      <c r="B23" s="137"/>
      <c r="C23" s="142" t="s">
        <v>717</v>
      </c>
      <c r="D23" s="142"/>
      <c r="E23" s="142" t="s">
        <v>718</v>
      </c>
      <c r="F23" s="137"/>
      <c r="G23" s="138"/>
      <c r="H23" s="13"/>
      <c r="I23" s="16"/>
    </row>
    <row r="24" spans="1:10" s="193" customFormat="1" ht="12.95" hidden="1" customHeight="1">
      <c r="A24" s="156"/>
      <c r="B24" s="137"/>
      <c r="C24" s="137"/>
      <c r="D24" s="137"/>
      <c r="E24" s="137"/>
      <c r="F24" s="137"/>
      <c r="G24" s="138"/>
      <c r="H24" s="13"/>
      <c r="I24" s="16"/>
    </row>
    <row r="25" spans="1:10" s="193" customFormat="1" ht="12.95" hidden="1" customHeight="1">
      <c r="A25" s="156"/>
      <c r="B25" s="137"/>
      <c r="C25" s="137"/>
      <c r="D25" s="137"/>
      <c r="E25" s="365" t="s">
        <v>720</v>
      </c>
      <c r="F25" s="199" t="s">
        <v>444</v>
      </c>
      <c r="G25" s="366" t="e">
        <f>'Dados Gerais RSS'!#REF!</f>
        <v>#REF!</v>
      </c>
      <c r="H25" s="13"/>
      <c r="I25" s="16"/>
    </row>
    <row r="26" spans="1:10" s="193" customFormat="1" ht="12.95" hidden="1" customHeight="1">
      <c r="A26" s="156"/>
      <c r="B26" s="137"/>
      <c r="C26" s="137"/>
      <c r="D26" s="137"/>
      <c r="E26" s="365"/>
      <c r="F26" s="367"/>
      <c r="G26" s="366"/>
      <c r="H26" s="13"/>
      <c r="I26" s="16"/>
    </row>
    <row r="27" spans="1:10" s="193" customFormat="1" ht="12.95" hidden="1" customHeight="1">
      <c r="A27" s="368" t="s">
        <v>721</v>
      </c>
      <c r="B27" s="208"/>
      <c r="C27" s="208"/>
      <c r="D27" s="208"/>
      <c r="E27" s="208"/>
      <c r="F27" s="199" t="s">
        <v>444</v>
      </c>
      <c r="G27" s="200" t="e">
        <f>(G12+G21)*G25</f>
        <v>#REF!</v>
      </c>
      <c r="H27" s="13"/>
      <c r="I27" s="16"/>
    </row>
    <row r="28" spans="1:10" s="193" customFormat="1" ht="12.95" customHeight="1">
      <c r="A28" s="361"/>
      <c r="B28" s="16"/>
      <c r="C28" s="16"/>
      <c r="D28" s="16"/>
      <c r="E28" s="16"/>
      <c r="F28" s="16"/>
      <c r="G28" s="167"/>
      <c r="H28" s="13"/>
      <c r="I28" s="16"/>
      <c r="J28" s="487"/>
    </row>
    <row r="29" spans="1:10" s="193" customFormat="1" ht="12.95" customHeight="1" thickBot="1">
      <c r="A29" s="361"/>
      <c r="B29" s="16"/>
      <c r="C29" s="16"/>
      <c r="D29" s="16"/>
      <c r="E29" s="16"/>
      <c r="F29" s="16"/>
      <c r="G29" s="167"/>
      <c r="H29" s="13"/>
      <c r="I29" s="16"/>
      <c r="J29" s="487"/>
    </row>
    <row r="30" spans="1:10" s="193" customFormat="1" ht="25.5" customHeight="1">
      <c r="A30" s="771" t="s">
        <v>1032</v>
      </c>
      <c r="B30" s="637" t="s">
        <v>1026</v>
      </c>
      <c r="C30" s="638" t="s">
        <v>1027</v>
      </c>
      <c r="D30" s="637" t="s">
        <v>1028</v>
      </c>
      <c r="E30" s="770" t="s">
        <v>1036</v>
      </c>
      <c r="F30" s="639"/>
      <c r="G30" s="640"/>
      <c r="H30" s="636" t="s">
        <v>877</v>
      </c>
      <c r="I30" s="16"/>
    </row>
    <row r="31" spans="1:10" s="193" customFormat="1" ht="38.25" customHeight="1">
      <c r="A31" s="772"/>
      <c r="B31" s="386" t="s">
        <v>1030</v>
      </c>
      <c r="C31" s="386" t="s">
        <v>1029</v>
      </c>
      <c r="D31" s="386" t="s">
        <v>1031</v>
      </c>
      <c r="E31" s="688"/>
      <c r="F31" s="137"/>
      <c r="G31" s="641"/>
      <c r="H31" s="13"/>
      <c r="I31" s="16"/>
    </row>
    <row r="32" spans="1:10" s="193" customFormat="1" ht="19.5" customHeight="1" thickBot="1">
      <c r="A32" s="648" t="s">
        <v>1033</v>
      </c>
      <c r="B32" s="642">
        <v>5</v>
      </c>
      <c r="C32" s="642">
        <v>3.5</v>
      </c>
      <c r="D32" s="642">
        <v>5</v>
      </c>
      <c r="E32" s="643">
        <v>3.5</v>
      </c>
      <c r="F32" s="644"/>
      <c r="G32" s="645"/>
      <c r="H32" s="13"/>
      <c r="I32" s="16"/>
    </row>
    <row r="33" spans="1:9" s="193" customFormat="1" ht="19.5" customHeight="1">
      <c r="A33" s="142"/>
      <c r="B33" s="646"/>
      <c r="C33" s="646"/>
      <c r="D33" s="646"/>
      <c r="E33" s="647"/>
      <c r="F33" s="137"/>
      <c r="G33" s="142"/>
      <c r="H33" s="13"/>
      <c r="I33" s="16"/>
    </row>
    <row r="34" spans="1:9" s="193" customFormat="1" ht="19.5" customHeight="1">
      <c r="A34" s="142"/>
      <c r="B34" s="646"/>
      <c r="C34" s="646"/>
      <c r="D34" s="646"/>
      <c r="E34" s="647"/>
      <c r="F34" s="137"/>
      <c r="G34" s="142"/>
      <c r="H34" s="13"/>
      <c r="I34" s="16"/>
    </row>
    <row r="35" spans="1:9" s="193" customFormat="1" ht="19.5" customHeight="1">
      <c r="B35" s="646"/>
      <c r="C35" s="646"/>
      <c r="D35" s="646"/>
      <c r="E35" s="647"/>
      <c r="F35" s="137"/>
      <c r="G35" s="142"/>
      <c r="H35" s="13"/>
      <c r="I35" s="16"/>
    </row>
    <row r="36" spans="1:9" s="193" customFormat="1" ht="19.5" customHeight="1">
      <c r="A36" s="142"/>
      <c r="B36" s="646"/>
      <c r="C36" s="646"/>
      <c r="D36" s="646"/>
      <c r="E36" s="647"/>
      <c r="F36" s="137"/>
      <c r="G36" s="142"/>
      <c r="H36" s="13"/>
      <c r="I36" s="16"/>
    </row>
    <row r="37" spans="1:9" s="193" customFormat="1" ht="19.5" customHeight="1">
      <c r="A37" s="142"/>
      <c r="B37" s="646"/>
      <c r="C37" s="646"/>
      <c r="D37" s="646"/>
      <c r="E37" s="647"/>
      <c r="F37" s="137"/>
      <c r="G37" s="142"/>
      <c r="H37" s="13"/>
      <c r="I37" s="16"/>
    </row>
    <row r="38" spans="1:9" s="193" customFormat="1" ht="19.5" customHeight="1">
      <c r="A38" s="773" t="s">
        <v>1035</v>
      </c>
      <c r="B38" s="773"/>
      <c r="C38" s="773"/>
      <c r="D38" s="773"/>
      <c r="E38" s="773"/>
      <c r="F38" s="773"/>
      <c r="G38" s="773"/>
      <c r="H38" s="13"/>
      <c r="I38" s="16"/>
    </row>
    <row r="39" spans="1:9" s="193" customFormat="1" ht="19.5" customHeight="1">
      <c r="A39" s="773"/>
      <c r="B39" s="773"/>
      <c r="C39" s="773"/>
      <c r="D39" s="773"/>
      <c r="E39" s="773"/>
      <c r="F39" s="773"/>
      <c r="G39" s="773"/>
      <c r="H39" s="13"/>
      <c r="I39" s="16"/>
    </row>
    <row r="40" spans="1:9" s="193" customFormat="1" ht="19.5" customHeight="1">
      <c r="A40" s="142"/>
      <c r="B40" s="646"/>
      <c r="C40" s="646"/>
      <c r="D40" s="646"/>
      <c r="E40" s="647"/>
      <c r="F40" s="137"/>
      <c r="G40" s="142"/>
      <c r="H40" s="13"/>
      <c r="I40" s="16"/>
    </row>
    <row r="41" spans="1:9" s="193" customFormat="1" ht="19.5" customHeight="1">
      <c r="A41" s="142"/>
      <c r="B41" s="646"/>
      <c r="C41" s="646"/>
      <c r="D41" s="646"/>
      <c r="E41" s="647"/>
      <c r="F41" s="137"/>
      <c r="G41" s="142"/>
      <c r="H41" s="13"/>
      <c r="I41" s="16"/>
    </row>
    <row r="42" spans="1:9" s="193" customFormat="1" ht="19.5" customHeight="1">
      <c r="A42" s="142"/>
      <c r="B42" s="646"/>
      <c r="C42" s="646"/>
      <c r="D42" s="646"/>
      <c r="E42" s="647"/>
      <c r="F42" s="137"/>
      <c r="G42" s="142"/>
      <c r="H42" s="13"/>
      <c r="I42" s="16"/>
    </row>
    <row r="43" spans="1:9" s="193" customFormat="1" ht="19.5" customHeight="1">
      <c r="A43" s="142"/>
      <c r="B43" s="646"/>
      <c r="C43" s="646"/>
      <c r="D43" s="646"/>
      <c r="E43" s="647"/>
      <c r="F43" s="137"/>
      <c r="G43" s="142"/>
      <c r="H43" s="13"/>
      <c r="I43" s="16"/>
    </row>
    <row r="44" spans="1:9" s="193" customFormat="1" ht="19.5" customHeight="1">
      <c r="A44" s="142"/>
      <c r="B44" s="646"/>
      <c r="C44" s="646"/>
      <c r="D44" s="646"/>
      <c r="E44" s="647"/>
      <c r="F44" s="137"/>
      <c r="G44" s="142"/>
      <c r="H44" s="13"/>
      <c r="I44" s="16"/>
    </row>
    <row r="45" spans="1:9" s="193" customFormat="1" ht="19.5" customHeight="1">
      <c r="A45" s="142"/>
      <c r="B45" s="646"/>
      <c r="C45" s="646"/>
      <c r="D45" s="646"/>
      <c r="E45" s="647"/>
      <c r="F45" s="137"/>
      <c r="G45" s="142"/>
      <c r="H45" s="13"/>
      <c r="I45" s="16"/>
    </row>
    <row r="46" spans="1:9" s="193" customFormat="1" ht="12.95" customHeight="1">
      <c r="A46" s="156"/>
      <c r="B46" s="137"/>
      <c r="C46" s="137"/>
      <c r="D46" s="137"/>
      <c r="E46" s="137"/>
      <c r="F46" s="137"/>
      <c r="G46" s="138"/>
      <c r="H46" s="13"/>
      <c r="I46" s="16"/>
    </row>
    <row r="47" spans="1:9" s="193" customFormat="1" ht="12.95" customHeight="1">
      <c r="A47" s="137"/>
      <c r="B47" s="137"/>
      <c r="C47" s="137"/>
      <c r="D47" s="137"/>
      <c r="E47" s="137"/>
      <c r="F47" s="137"/>
      <c r="G47" s="137"/>
      <c r="H47" s="13"/>
      <c r="I47" s="16"/>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E101"/>
  <sheetViews>
    <sheetView view="pageBreakPreview" topLeftCell="A13" zoomScaleNormal="100" zoomScaleSheetLayoutView="100" workbookViewId="0">
      <selection activeCell="L75" sqref="L75"/>
    </sheetView>
  </sheetViews>
  <sheetFormatPr defaultRowHeight="12"/>
  <cols>
    <col min="1" max="1" width="4.42578125" style="252" customWidth="1"/>
    <col min="2" max="2" width="17.5703125" style="252" bestFit="1" customWidth="1"/>
    <col min="3" max="3" width="12.5703125" style="253" bestFit="1" customWidth="1"/>
    <col min="4" max="4" width="34" style="252" bestFit="1" customWidth="1"/>
    <col min="5" max="5" width="12.5703125" style="254" bestFit="1" customWidth="1"/>
    <col min="6" max="16384" width="9.140625" style="252"/>
  </cols>
  <sheetData>
    <row r="1" spans="1:5" s="248" customFormat="1" ht="33" customHeight="1">
      <c r="A1" s="247"/>
      <c r="C1" s="249"/>
      <c r="E1" s="250"/>
    </row>
    <row r="3" spans="1:5">
      <c r="A3" s="251"/>
    </row>
    <row r="4" spans="1:5" s="256" customFormat="1">
      <c r="A4" s="255" t="s">
        <v>612</v>
      </c>
      <c r="B4" s="256" t="s">
        <v>613</v>
      </c>
      <c r="C4" s="257"/>
      <c r="E4" s="258"/>
    </row>
    <row r="5" spans="1:5">
      <c r="A5" s="262"/>
      <c r="B5" s="263" t="s">
        <v>528</v>
      </c>
      <c r="C5" s="264">
        <v>89.9</v>
      </c>
      <c r="D5" s="265" t="s">
        <v>614</v>
      </c>
      <c r="E5" s="778">
        <f>AVERAGE(C5:C7)</f>
        <v>88.266666666666666</v>
      </c>
    </row>
    <row r="6" spans="1:5">
      <c r="A6" s="266"/>
      <c r="B6" s="267" t="s">
        <v>528</v>
      </c>
      <c r="C6" s="268">
        <v>85</v>
      </c>
      <c r="D6" s="269" t="s">
        <v>615</v>
      </c>
      <c r="E6" s="779"/>
    </row>
    <row r="7" spans="1:5">
      <c r="A7" s="270"/>
      <c r="B7" s="271" t="s">
        <v>528</v>
      </c>
      <c r="C7" s="272">
        <v>89.9</v>
      </c>
      <c r="D7" s="273" t="s">
        <v>616</v>
      </c>
      <c r="E7" s="780"/>
    </row>
    <row r="8" spans="1:5" ht="15">
      <c r="A8" s="262"/>
      <c r="B8" s="263" t="s">
        <v>617</v>
      </c>
      <c r="C8" s="264">
        <v>44.7</v>
      </c>
      <c r="D8" s="274" t="s">
        <v>618</v>
      </c>
      <c r="E8" s="778">
        <f>AVERAGE(C8:C10)</f>
        <v>48.46</v>
      </c>
    </row>
    <row r="9" spans="1:5" ht="15">
      <c r="A9" s="275"/>
      <c r="B9" s="267" t="s">
        <v>617</v>
      </c>
      <c r="C9" s="268">
        <v>50.78</v>
      </c>
      <c r="D9" s="276" t="s">
        <v>619</v>
      </c>
      <c r="E9" s="779"/>
    </row>
    <row r="10" spans="1:5" ht="15">
      <c r="A10" s="270"/>
      <c r="B10" s="271" t="s">
        <v>617</v>
      </c>
      <c r="C10" s="272">
        <v>49.9</v>
      </c>
      <c r="D10" s="277" t="s">
        <v>620</v>
      </c>
      <c r="E10" s="780"/>
    </row>
    <row r="11" spans="1:5" ht="15">
      <c r="A11" s="262"/>
      <c r="B11" s="263" t="s">
        <v>621</v>
      </c>
      <c r="C11" s="264">
        <v>13</v>
      </c>
      <c r="D11" s="274" t="s">
        <v>622</v>
      </c>
      <c r="E11" s="778">
        <f>AVERAGE(C11:C13)</f>
        <v>18.599999999999998</v>
      </c>
    </row>
    <row r="12" spans="1:5" ht="15">
      <c r="A12" s="266"/>
      <c r="B12" s="267" t="s">
        <v>621</v>
      </c>
      <c r="C12" s="268">
        <v>17.899999999999999</v>
      </c>
      <c r="D12" s="276" t="s">
        <v>623</v>
      </c>
      <c r="E12" s="779"/>
    </row>
    <row r="13" spans="1:5" ht="15">
      <c r="A13" s="270"/>
      <c r="B13" s="271" t="s">
        <v>621</v>
      </c>
      <c r="C13" s="272">
        <v>24.9</v>
      </c>
      <c r="D13" s="277" t="s">
        <v>624</v>
      </c>
      <c r="E13" s="780"/>
    </row>
    <row r="14" spans="1:5" ht="15">
      <c r="A14" s="262"/>
      <c r="B14" s="263" t="s">
        <v>625</v>
      </c>
      <c r="C14" s="264">
        <v>17.89</v>
      </c>
      <c r="D14" s="274" t="s">
        <v>622</v>
      </c>
      <c r="E14" s="778">
        <f>AVERAGE(C14:C16)</f>
        <v>15.846666666666669</v>
      </c>
    </row>
    <row r="15" spans="1:5" ht="15">
      <c r="A15" s="266"/>
      <c r="B15" s="267" t="s">
        <v>625</v>
      </c>
      <c r="C15" s="268">
        <v>13.35</v>
      </c>
      <c r="D15" s="276" t="s">
        <v>626</v>
      </c>
      <c r="E15" s="779"/>
    </row>
    <row r="16" spans="1:5" ht="15">
      <c r="A16" s="270"/>
      <c r="B16" s="271" t="s">
        <v>625</v>
      </c>
      <c r="C16" s="272">
        <v>16.3</v>
      </c>
      <c r="D16" s="277" t="s">
        <v>618</v>
      </c>
      <c r="E16" s="780"/>
    </row>
    <row r="17" spans="1:5" ht="14.25" customHeight="1">
      <c r="A17" s="262"/>
      <c r="B17" s="263" t="s">
        <v>959</v>
      </c>
      <c r="C17" s="264">
        <v>4.28</v>
      </c>
      <c r="D17" s="274" t="s">
        <v>626</v>
      </c>
      <c r="E17" s="778">
        <f>AVERAGE(C17:C19)</f>
        <v>4.4566666666666661</v>
      </c>
    </row>
    <row r="18" spans="1:5" ht="14.25" customHeight="1">
      <c r="A18" s="266"/>
      <c r="B18" s="267" t="s">
        <v>960</v>
      </c>
      <c r="C18" s="268">
        <v>4.0999999999999996</v>
      </c>
      <c r="D18" s="276" t="s">
        <v>622</v>
      </c>
      <c r="E18" s="779"/>
    </row>
    <row r="19" spans="1:5" ht="14.25" customHeight="1">
      <c r="A19" s="266"/>
      <c r="B19" s="267" t="s">
        <v>960</v>
      </c>
      <c r="C19" s="268">
        <v>4.99</v>
      </c>
      <c r="D19" s="276" t="s">
        <v>623</v>
      </c>
      <c r="E19" s="780"/>
    </row>
    <row r="20" spans="1:5" ht="14.25" customHeight="1">
      <c r="A20" s="262"/>
      <c r="B20" s="263" t="s">
        <v>627</v>
      </c>
      <c r="C20" s="264">
        <v>12.3</v>
      </c>
      <c r="D20" s="274" t="s">
        <v>618</v>
      </c>
      <c r="E20" s="778">
        <f>AVERAGE(C20:C22)</f>
        <v>12.716666666666667</v>
      </c>
    </row>
    <row r="21" spans="1:5" ht="14.25" customHeight="1">
      <c r="A21" s="266"/>
      <c r="B21" s="267" t="s">
        <v>627</v>
      </c>
      <c r="C21" s="268">
        <v>11.79</v>
      </c>
      <c r="D21" s="276" t="s">
        <v>622</v>
      </c>
      <c r="E21" s="779"/>
    </row>
    <row r="22" spans="1:5" ht="14.25" customHeight="1">
      <c r="A22" s="270"/>
      <c r="B22" s="271" t="s">
        <v>627</v>
      </c>
      <c r="C22" s="272">
        <v>14.06</v>
      </c>
      <c r="D22" s="277" t="s">
        <v>628</v>
      </c>
      <c r="E22" s="780"/>
    </row>
    <row r="23" spans="1:5" ht="14.25" customHeight="1">
      <c r="A23" s="262"/>
      <c r="B23" s="263" t="s">
        <v>533</v>
      </c>
      <c r="C23" s="264">
        <v>14.95</v>
      </c>
      <c r="D23" s="274" t="s">
        <v>629</v>
      </c>
      <c r="E23" s="778">
        <f>AVERAGE(C23:C25)</f>
        <v>14.950000000000001</v>
      </c>
    </row>
    <row r="24" spans="1:5" ht="14.25" customHeight="1">
      <c r="A24" s="266"/>
      <c r="B24" s="267" t="s">
        <v>533</v>
      </c>
      <c r="C24" s="268">
        <v>14.9</v>
      </c>
      <c r="D24" s="276" t="s">
        <v>630</v>
      </c>
      <c r="E24" s="779"/>
    </row>
    <row r="25" spans="1:5" ht="14.25" customHeight="1">
      <c r="A25" s="270"/>
      <c r="B25" s="271" t="s">
        <v>533</v>
      </c>
      <c r="C25" s="272">
        <v>15</v>
      </c>
      <c r="D25" s="273" t="s">
        <v>615</v>
      </c>
      <c r="E25" s="780"/>
    </row>
    <row r="26" spans="1:5" ht="14.25" customHeight="1">
      <c r="A26" s="262"/>
      <c r="B26" s="263" t="s">
        <v>939</v>
      </c>
      <c r="C26" s="264">
        <v>29</v>
      </c>
      <c r="D26" s="274" t="s">
        <v>619</v>
      </c>
      <c r="E26" s="778">
        <f>AVERAGE(C26:C28)</f>
        <v>27.599999999999998</v>
      </c>
    </row>
    <row r="27" spans="1:5" ht="14.25" customHeight="1">
      <c r="A27" s="266"/>
      <c r="B27" s="267" t="s">
        <v>939</v>
      </c>
      <c r="C27" s="268">
        <v>25.9</v>
      </c>
      <c r="D27" s="276" t="s">
        <v>628</v>
      </c>
      <c r="E27" s="779"/>
    </row>
    <row r="28" spans="1:5" ht="14.25" customHeight="1">
      <c r="A28" s="270"/>
      <c r="B28" s="271" t="s">
        <v>939</v>
      </c>
      <c r="C28" s="272">
        <v>27.9</v>
      </c>
      <c r="D28" s="277" t="s">
        <v>623</v>
      </c>
      <c r="E28" s="780"/>
    </row>
    <row r="29" spans="1:5" ht="15">
      <c r="A29" s="262"/>
      <c r="B29" s="263" t="s">
        <v>10</v>
      </c>
      <c r="C29" s="264">
        <v>6.8</v>
      </c>
      <c r="D29" s="274" t="s">
        <v>618</v>
      </c>
      <c r="E29" s="778">
        <f>AVERAGE(C29:C31)</f>
        <v>6.5333333333333341</v>
      </c>
    </row>
    <row r="30" spans="1:5" s="248" customFormat="1" ht="15">
      <c r="A30" s="266"/>
      <c r="B30" s="267" t="s">
        <v>10</v>
      </c>
      <c r="C30" s="268">
        <v>6.9</v>
      </c>
      <c r="D30" s="276" t="s">
        <v>628</v>
      </c>
      <c r="E30" s="779"/>
    </row>
    <row r="31" spans="1:5" ht="15">
      <c r="A31" s="270"/>
      <c r="B31" s="271" t="s">
        <v>10</v>
      </c>
      <c r="C31" s="272">
        <v>5.9</v>
      </c>
      <c r="D31" s="277" t="s">
        <v>623</v>
      </c>
      <c r="E31" s="780"/>
    </row>
    <row r="32" spans="1:5" ht="15">
      <c r="A32" s="262"/>
      <c r="B32" s="263" t="s">
        <v>955</v>
      </c>
      <c r="C32" s="264">
        <v>19.3</v>
      </c>
      <c r="D32" s="274" t="s">
        <v>618</v>
      </c>
      <c r="E32" s="778">
        <f>AVERAGE(C32:C34)</f>
        <v>31.27</v>
      </c>
    </row>
    <row r="33" spans="1:5" ht="15">
      <c r="A33" s="266"/>
      <c r="B33" s="267" t="s">
        <v>955</v>
      </c>
      <c r="C33" s="268">
        <v>54.34</v>
      </c>
      <c r="D33" s="276" t="s">
        <v>961</v>
      </c>
      <c r="E33" s="779"/>
    </row>
    <row r="34" spans="1:5" ht="17.25" customHeight="1">
      <c r="A34" s="270"/>
      <c r="B34" s="271" t="s">
        <v>955</v>
      </c>
      <c r="C34" s="272">
        <v>20.170000000000002</v>
      </c>
      <c r="D34" s="277" t="s">
        <v>635</v>
      </c>
      <c r="E34" s="780"/>
    </row>
    <row r="35" spans="1:5" ht="16.5" customHeight="1">
      <c r="A35" s="262"/>
      <c r="B35" s="263" t="s">
        <v>956</v>
      </c>
      <c r="C35" s="264">
        <v>35.9</v>
      </c>
      <c r="D35" s="274" t="s">
        <v>619</v>
      </c>
      <c r="E35" s="778">
        <f>AVERAGE(C35:C37)</f>
        <v>33.013333333333328</v>
      </c>
    </row>
    <row r="36" spans="1:5" ht="15">
      <c r="A36" s="266"/>
      <c r="B36" s="267" t="s">
        <v>956</v>
      </c>
      <c r="C36" s="268">
        <v>42.8</v>
      </c>
      <c r="D36" s="276" t="s">
        <v>618</v>
      </c>
      <c r="E36" s="779"/>
    </row>
    <row r="37" spans="1:5" ht="15">
      <c r="A37" s="270"/>
      <c r="B37" s="271" t="s">
        <v>956</v>
      </c>
      <c r="C37" s="272">
        <v>20.34</v>
      </c>
      <c r="D37" s="277" t="s">
        <v>635</v>
      </c>
      <c r="E37" s="780"/>
    </row>
    <row r="38" spans="1:5" ht="15">
      <c r="A38" s="262"/>
      <c r="B38" s="263" t="s">
        <v>957</v>
      </c>
      <c r="C38" s="264">
        <v>2.9</v>
      </c>
      <c r="D38" s="274" t="s">
        <v>628</v>
      </c>
      <c r="E38" s="778">
        <f>AVERAGE(C38:C40)</f>
        <v>2.9466666666666668</v>
      </c>
    </row>
    <row r="39" spans="1:5" ht="15">
      <c r="A39" s="266"/>
      <c r="B39" s="267" t="s">
        <v>957</v>
      </c>
      <c r="C39" s="268">
        <v>2.79</v>
      </c>
      <c r="D39" s="276" t="s">
        <v>623</v>
      </c>
      <c r="E39" s="779"/>
    </row>
    <row r="40" spans="1:5" ht="15">
      <c r="A40" s="270"/>
      <c r="B40" s="271" t="s">
        <v>957</v>
      </c>
      <c r="C40" s="272">
        <v>3.15</v>
      </c>
      <c r="D40" s="277" t="s">
        <v>622</v>
      </c>
      <c r="E40" s="780"/>
    </row>
    <row r="41" spans="1:5" ht="15">
      <c r="A41" s="262"/>
      <c r="B41" s="263" t="s">
        <v>958</v>
      </c>
      <c r="C41" s="264">
        <v>87.9</v>
      </c>
      <c r="D41" s="274" t="s">
        <v>619</v>
      </c>
      <c r="E41" s="778">
        <f>AVERAGE(C41:C43)</f>
        <v>83.526666666666657</v>
      </c>
    </row>
    <row r="42" spans="1:5" ht="15">
      <c r="A42" s="266"/>
      <c r="B42" s="267" t="s">
        <v>958</v>
      </c>
      <c r="C42" s="268">
        <v>78.3</v>
      </c>
      <c r="D42" s="276" t="s">
        <v>623</v>
      </c>
      <c r="E42" s="779"/>
    </row>
    <row r="43" spans="1:5" ht="15">
      <c r="A43" s="270"/>
      <c r="B43" s="271" t="s">
        <v>958</v>
      </c>
      <c r="C43" s="272">
        <v>84.38</v>
      </c>
      <c r="D43" s="277" t="s">
        <v>962</v>
      </c>
      <c r="E43" s="780"/>
    </row>
    <row r="44" spans="1:5" ht="15">
      <c r="A44" s="262"/>
      <c r="B44" s="263"/>
      <c r="C44" s="264"/>
      <c r="D44" s="274"/>
      <c r="E44" s="778" t="e">
        <f>AVERAGE(C44:C46)</f>
        <v>#DIV/0!</v>
      </c>
    </row>
    <row r="45" spans="1:5" ht="15">
      <c r="A45" s="266"/>
      <c r="B45" s="267"/>
      <c r="C45" s="268"/>
      <c r="D45" s="276"/>
      <c r="E45" s="779"/>
    </row>
    <row r="46" spans="1:5" ht="15">
      <c r="A46" s="270"/>
      <c r="B46" s="271"/>
      <c r="C46" s="272"/>
      <c r="D46" s="277"/>
      <c r="E46" s="780"/>
    </row>
    <row r="47" spans="1:5" s="259" customFormat="1" ht="25.5" customHeight="1">
      <c r="C47" s="253"/>
      <c r="E47" s="260"/>
    </row>
    <row r="48" spans="1:5">
      <c r="A48" s="255" t="s">
        <v>631</v>
      </c>
      <c r="B48" s="256" t="s">
        <v>632</v>
      </c>
      <c r="C48" s="257"/>
      <c r="D48" s="256"/>
      <c r="E48" s="258"/>
    </row>
    <row r="50" spans="1:5" ht="15">
      <c r="A50" s="262"/>
      <c r="B50" s="263" t="s">
        <v>634</v>
      </c>
      <c r="C50" s="264">
        <v>20.350000000000001</v>
      </c>
      <c r="D50" s="274" t="s">
        <v>635</v>
      </c>
      <c r="E50" s="778">
        <f>AVERAGE(C50:C52)</f>
        <v>16.613333333333333</v>
      </c>
    </row>
    <row r="51" spans="1:5" ht="15">
      <c r="A51" s="266"/>
      <c r="B51" s="267" t="s">
        <v>634</v>
      </c>
      <c r="C51" s="268">
        <v>14.99</v>
      </c>
      <c r="D51" s="276" t="s">
        <v>619</v>
      </c>
      <c r="E51" s="779"/>
    </row>
    <row r="52" spans="1:5" ht="15">
      <c r="A52" s="270"/>
      <c r="B52" s="271" t="s">
        <v>634</v>
      </c>
      <c r="C52" s="272">
        <v>14.5</v>
      </c>
      <c r="D52" s="277" t="s">
        <v>636</v>
      </c>
      <c r="E52" s="780"/>
    </row>
    <row r="53" spans="1:5" ht="15">
      <c r="A53" s="262"/>
      <c r="B53" s="263" t="s">
        <v>637</v>
      </c>
      <c r="C53" s="264">
        <v>34.92</v>
      </c>
      <c r="D53" s="274" t="s">
        <v>636</v>
      </c>
      <c r="E53" s="778">
        <f>AVERAGE(C53:C55)</f>
        <v>36.24</v>
      </c>
    </row>
    <row r="54" spans="1:5" ht="15">
      <c r="A54" s="266"/>
      <c r="B54" s="267" t="s">
        <v>637</v>
      </c>
      <c r="C54" s="268">
        <v>39.9</v>
      </c>
      <c r="D54" s="276" t="s">
        <v>624</v>
      </c>
      <c r="E54" s="779"/>
    </row>
    <row r="55" spans="1:5" ht="15">
      <c r="A55" s="270"/>
      <c r="B55" s="271" t="s">
        <v>637</v>
      </c>
      <c r="C55" s="272">
        <v>33.9</v>
      </c>
      <c r="D55" s="277" t="s">
        <v>619</v>
      </c>
      <c r="E55" s="780"/>
    </row>
    <row r="56" spans="1:5" ht="15">
      <c r="A56" s="262"/>
      <c r="B56" s="263" t="s">
        <v>572</v>
      </c>
      <c r="C56" s="264">
        <v>32.9</v>
      </c>
      <c r="D56" s="274" t="s">
        <v>628</v>
      </c>
      <c r="E56" s="778">
        <f>AVERAGE(C56:C58)</f>
        <v>33.496666666666663</v>
      </c>
    </row>
    <row r="57" spans="1:5" ht="15">
      <c r="A57" s="266"/>
      <c r="B57" s="267" t="s">
        <v>572</v>
      </c>
      <c r="C57" s="268">
        <v>31.59</v>
      </c>
      <c r="D57" s="276" t="s">
        <v>638</v>
      </c>
      <c r="E57" s="779"/>
    </row>
    <row r="58" spans="1:5" ht="15">
      <c r="A58" s="270"/>
      <c r="B58" s="271" t="s">
        <v>572</v>
      </c>
      <c r="C58" s="272">
        <v>36</v>
      </c>
      <c r="D58" s="277" t="s">
        <v>636</v>
      </c>
      <c r="E58" s="780"/>
    </row>
    <row r="59" spans="1:5" ht="15">
      <c r="A59" s="262"/>
      <c r="B59" s="263" t="s">
        <v>951</v>
      </c>
      <c r="C59" s="264">
        <v>199.99</v>
      </c>
      <c r="D59" s="274" t="s">
        <v>619</v>
      </c>
      <c r="E59" s="778">
        <f>AVERAGE(C59:C61)</f>
        <v>250.18666666666664</v>
      </c>
    </row>
    <row r="60" spans="1:5" ht="15">
      <c r="A60" s="266"/>
      <c r="B60" s="267" t="s">
        <v>951</v>
      </c>
      <c r="C60" s="268">
        <v>202.9</v>
      </c>
      <c r="D60" s="276" t="s">
        <v>626</v>
      </c>
      <c r="E60" s="779"/>
    </row>
    <row r="61" spans="1:5" ht="15">
      <c r="A61" s="270"/>
      <c r="B61" s="271" t="s">
        <v>951</v>
      </c>
      <c r="C61" s="272">
        <v>347.67</v>
      </c>
      <c r="D61" s="277" t="s">
        <v>952</v>
      </c>
      <c r="E61" s="780"/>
    </row>
    <row r="62" spans="1:5" ht="15">
      <c r="A62" s="262"/>
      <c r="B62" s="263" t="s">
        <v>953</v>
      </c>
      <c r="C62" s="264">
        <v>53.33</v>
      </c>
      <c r="D62" s="274" t="s">
        <v>619</v>
      </c>
      <c r="E62" s="778">
        <f>AVERAGE(C62:C64)</f>
        <v>57.086666666666666</v>
      </c>
    </row>
    <row r="63" spans="1:5" ht="15">
      <c r="A63" s="266"/>
      <c r="B63" s="267" t="s">
        <v>953</v>
      </c>
      <c r="C63" s="268">
        <v>44.42</v>
      </c>
      <c r="D63" s="276" t="s">
        <v>626</v>
      </c>
      <c r="E63" s="779"/>
    </row>
    <row r="64" spans="1:5" ht="15">
      <c r="A64" s="270"/>
      <c r="B64" s="271" t="s">
        <v>953</v>
      </c>
      <c r="C64" s="272">
        <v>73.510000000000005</v>
      </c>
      <c r="D64" s="277" t="s">
        <v>954</v>
      </c>
      <c r="E64" s="780"/>
    </row>
    <row r="65" spans="1:5" ht="15">
      <c r="A65" s="262"/>
      <c r="B65" s="263" t="s">
        <v>12</v>
      </c>
      <c r="C65" s="264">
        <v>29.43</v>
      </c>
      <c r="D65" s="274" t="s">
        <v>963</v>
      </c>
      <c r="E65" s="778">
        <f>AVERAGE(C65:C67)</f>
        <v>25.409999999999997</v>
      </c>
    </row>
    <row r="66" spans="1:5" ht="15">
      <c r="A66" s="266"/>
      <c r="B66" s="267" t="s">
        <v>12</v>
      </c>
      <c r="C66" s="268">
        <v>22.9</v>
      </c>
      <c r="D66" s="276" t="s">
        <v>623</v>
      </c>
      <c r="E66" s="779"/>
    </row>
    <row r="67" spans="1:5" ht="15">
      <c r="A67" s="270"/>
      <c r="B67" s="271" t="s">
        <v>12</v>
      </c>
      <c r="C67" s="272">
        <v>23.9</v>
      </c>
      <c r="D67" s="277" t="s">
        <v>636</v>
      </c>
      <c r="E67" s="780"/>
    </row>
    <row r="68" spans="1:5" ht="15">
      <c r="A68" s="262"/>
      <c r="B68" s="263" t="s">
        <v>700</v>
      </c>
      <c r="C68" s="264">
        <v>460</v>
      </c>
      <c r="D68" s="274" t="s">
        <v>701</v>
      </c>
      <c r="E68" s="778">
        <f>TRUNC(AVERAGE(C68:C70),2)</f>
        <v>444.66</v>
      </c>
    </row>
    <row r="69" spans="1:5" ht="15">
      <c r="A69" s="266"/>
      <c r="B69" s="267" t="s">
        <v>700</v>
      </c>
      <c r="C69" s="268">
        <v>399</v>
      </c>
      <c r="D69" s="276" t="s">
        <v>702</v>
      </c>
      <c r="E69" s="779"/>
    </row>
    <row r="70" spans="1:5" ht="15">
      <c r="A70" s="270"/>
      <c r="B70" s="271" t="s">
        <v>700</v>
      </c>
      <c r="C70" s="272">
        <v>475</v>
      </c>
      <c r="D70" s="277" t="s">
        <v>703</v>
      </c>
      <c r="E70" s="780"/>
    </row>
    <row r="71" spans="1:5" ht="15">
      <c r="A71" s="262"/>
      <c r="B71" s="263" t="s">
        <v>970</v>
      </c>
      <c r="C71" s="264">
        <v>22.9</v>
      </c>
      <c r="D71" s="274" t="s">
        <v>623</v>
      </c>
      <c r="E71" s="778">
        <f>TRUNC(AVERAGE(C71:C73),2)</f>
        <v>29.89</v>
      </c>
    </row>
    <row r="72" spans="1:5" ht="15">
      <c r="A72" s="266"/>
      <c r="B72" s="267" t="s">
        <v>970</v>
      </c>
      <c r="C72" s="268">
        <v>36.4</v>
      </c>
      <c r="D72" s="276" t="s">
        <v>974</v>
      </c>
      <c r="E72" s="779"/>
    </row>
    <row r="73" spans="1:5" ht="15">
      <c r="A73" s="270"/>
      <c r="B73" s="271" t="s">
        <v>970</v>
      </c>
      <c r="C73" s="272">
        <v>30.38</v>
      </c>
      <c r="D73" s="558" t="s">
        <v>963</v>
      </c>
      <c r="E73" s="780"/>
    </row>
    <row r="74" spans="1:5" ht="15">
      <c r="A74" s="262"/>
      <c r="B74" s="263" t="s">
        <v>972</v>
      </c>
      <c r="C74" s="264">
        <f>TRUNC(10.95/20*7,2)</f>
        <v>3.83</v>
      </c>
      <c r="D74" s="274" t="s">
        <v>971</v>
      </c>
      <c r="E74" s="778">
        <f>TRUNC(AVERAGE(C74:C76),2)</f>
        <v>3.71</v>
      </c>
    </row>
    <row r="75" spans="1:5" ht="15">
      <c r="A75" s="266"/>
      <c r="B75" s="267" t="s">
        <v>972</v>
      </c>
      <c r="C75" s="268">
        <f>TRUNC(7.04/20*7,2)</f>
        <v>2.46</v>
      </c>
      <c r="D75" s="276" t="s">
        <v>973</v>
      </c>
      <c r="E75" s="779"/>
    </row>
    <row r="76" spans="1:5" ht="15">
      <c r="A76" s="270"/>
      <c r="B76" s="271" t="s">
        <v>972</v>
      </c>
      <c r="C76" s="272">
        <f>TRUNC(13.9/20*7,2)</f>
        <v>4.8600000000000003</v>
      </c>
      <c r="D76" s="277" t="s">
        <v>624</v>
      </c>
      <c r="E76" s="780"/>
    </row>
    <row r="77" spans="1:5" ht="15">
      <c r="A77" s="262"/>
      <c r="B77" s="263" t="s">
        <v>975</v>
      </c>
      <c r="C77" s="264">
        <v>11.19</v>
      </c>
      <c r="D77" s="274" t="s">
        <v>636</v>
      </c>
      <c r="E77" s="778">
        <f>TRUNC(AVERAGE(C77:C79),2)</f>
        <v>12.81</v>
      </c>
    </row>
    <row r="78" spans="1:5" ht="15">
      <c r="A78" s="266"/>
      <c r="B78" s="267" t="s">
        <v>975</v>
      </c>
      <c r="C78" s="268">
        <v>15.46</v>
      </c>
      <c r="D78" s="276" t="s">
        <v>976</v>
      </c>
      <c r="E78" s="779"/>
    </row>
    <row r="79" spans="1:5" ht="15">
      <c r="A79" s="270"/>
      <c r="B79" s="271" t="s">
        <v>975</v>
      </c>
      <c r="C79" s="272">
        <v>11.8</v>
      </c>
      <c r="D79" s="277" t="s">
        <v>619</v>
      </c>
      <c r="E79" s="780"/>
    </row>
    <row r="81" spans="1:5">
      <c r="A81" s="261"/>
    </row>
    <row r="83" spans="1:5">
      <c r="A83" s="255" t="s">
        <v>964</v>
      </c>
      <c r="B83" s="256" t="s">
        <v>71</v>
      </c>
      <c r="C83" s="257"/>
      <c r="D83" s="256"/>
      <c r="E83" s="258"/>
    </row>
    <row r="85" spans="1:5" ht="15">
      <c r="A85" s="262"/>
      <c r="B85" s="263" t="s">
        <v>965</v>
      </c>
      <c r="C85" s="264">
        <v>99800</v>
      </c>
      <c r="D85" s="274" t="s">
        <v>966</v>
      </c>
      <c r="E85" s="778">
        <f>TRUNC(AVERAGE(C85:C86),2)</f>
        <v>97350</v>
      </c>
    </row>
    <row r="86" spans="1:5" ht="15">
      <c r="A86" s="270"/>
      <c r="B86" s="555" t="s">
        <v>965</v>
      </c>
      <c r="C86" s="556">
        <v>94900</v>
      </c>
      <c r="D86" s="557" t="s">
        <v>967</v>
      </c>
      <c r="E86" s="781"/>
    </row>
    <row r="87" spans="1:5" ht="15">
      <c r="A87" s="262"/>
      <c r="B87" s="263" t="s">
        <v>968</v>
      </c>
      <c r="C87" s="264">
        <v>115000</v>
      </c>
      <c r="D87" s="274" t="s">
        <v>969</v>
      </c>
      <c r="E87" s="778">
        <f>TRUNC(AVERAGE(C87:C88),2)</f>
        <v>100000</v>
      </c>
    </row>
    <row r="88" spans="1:5" ht="15">
      <c r="A88" s="270"/>
      <c r="B88" s="555" t="s">
        <v>968</v>
      </c>
      <c r="C88" s="556">
        <v>85000</v>
      </c>
      <c r="D88" s="557" t="s">
        <v>969</v>
      </c>
      <c r="E88" s="781"/>
    </row>
    <row r="94" spans="1:5">
      <c r="A94" s="261"/>
    </row>
    <row r="101" spans="1:1">
      <c r="A101" s="261"/>
    </row>
  </sheetData>
  <mergeCells count="26">
    <mergeCell ref="E71:E73"/>
    <mergeCell ref="E85:E86"/>
    <mergeCell ref="E87:E88"/>
    <mergeCell ref="E74:E76"/>
    <mergeCell ref="E77:E79"/>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56:E58"/>
    <mergeCell ref="E59:E61"/>
    <mergeCell ref="E62:E64"/>
    <mergeCell ref="E65:E67"/>
    <mergeCell ref="E68:E70"/>
  </mergeCells>
  <hyperlinks>
    <hyperlink ref="D5" r:id="rId1"/>
    <hyperlink ref="D6" r:id="rId2"/>
    <hyperlink ref="D7" r:id="rId3"/>
    <hyperlink ref="D8" r:id="rId4"/>
    <hyperlink ref="D9" r:id="rId5"/>
    <hyperlink ref="D10" r:id="rId6"/>
    <hyperlink ref="D11" r:id="rId7"/>
    <hyperlink ref="D12" r:id="rId8"/>
    <hyperlink ref="D13" r:id="rId9"/>
    <hyperlink ref="D14" r:id="rId10"/>
    <hyperlink ref="D15" r:id="rId11"/>
    <hyperlink ref="D16" r:id="rId12"/>
    <hyperlink ref="D20" r:id="rId13"/>
    <hyperlink ref="D21" r:id="rId14"/>
    <hyperlink ref="D22" r:id="rId15"/>
    <hyperlink ref="D23" r:id="rId16"/>
    <hyperlink ref="D24" r:id="rId17"/>
    <hyperlink ref="D25" r:id="rId18"/>
    <hyperlink ref="D50" r:id="rId19"/>
    <hyperlink ref="D51" r:id="rId20"/>
    <hyperlink ref="D52" r:id="rId21"/>
    <hyperlink ref="D53" r:id="rId22"/>
    <hyperlink ref="D54" r:id="rId23"/>
    <hyperlink ref="D55" r:id="rId24"/>
    <hyperlink ref="D56" r:id="rId25"/>
    <hyperlink ref="D57" r:id="rId26"/>
    <hyperlink ref="D58" r:id="rId27"/>
    <hyperlink ref="D68" r:id="rId28"/>
    <hyperlink ref="D69" r:id="rId29"/>
    <hyperlink ref="D70" r:id="rId30"/>
    <hyperlink ref="D26" r:id="rId31"/>
    <hyperlink ref="D27" r:id="rId32"/>
    <hyperlink ref="D29" r:id="rId33"/>
    <hyperlink ref="D28" r:id="rId34"/>
    <hyperlink ref="D30" r:id="rId35"/>
    <hyperlink ref="D31" r:id="rId36"/>
    <hyperlink ref="D59" r:id="rId37"/>
    <hyperlink ref="D60" r:id="rId38"/>
    <hyperlink ref="D61" r:id="rId39"/>
    <hyperlink ref="D62" r:id="rId40"/>
    <hyperlink ref="D63" r:id="rId41"/>
    <hyperlink ref="D64" r:id="rId42"/>
    <hyperlink ref="D17" r:id="rId43"/>
    <hyperlink ref="D18" r:id="rId44"/>
    <hyperlink ref="D19" r:id="rId45"/>
    <hyperlink ref="D32" r:id="rId46"/>
    <hyperlink ref="D33" r:id="rId47"/>
    <hyperlink ref="D34" r:id="rId48"/>
    <hyperlink ref="D35" r:id="rId49"/>
    <hyperlink ref="D36" r:id="rId50"/>
    <hyperlink ref="D37" r:id="rId51"/>
    <hyperlink ref="D38" r:id="rId52"/>
    <hyperlink ref="D39" r:id="rId53"/>
    <hyperlink ref="D40" r:id="rId54"/>
    <hyperlink ref="D41" r:id="rId55"/>
    <hyperlink ref="D42" r:id="rId56"/>
    <hyperlink ref="D43" r:id="rId57"/>
    <hyperlink ref="D65" r:id="rId58"/>
    <hyperlink ref="D66" r:id="rId59"/>
    <hyperlink ref="D67" r:id="rId60"/>
    <hyperlink ref="D74" r:id="rId61"/>
    <hyperlink ref="D75" r:id="rId62"/>
    <hyperlink ref="D76" r:id="rId63"/>
    <hyperlink ref="D71" r:id="rId64"/>
    <hyperlink ref="D72" r:id="rId65"/>
    <hyperlink ref="D73" r:id="rId66"/>
    <hyperlink ref="D77" r:id="rId67"/>
    <hyperlink ref="D78" r:id="rId68"/>
    <hyperlink ref="D79" r:id="rId69"/>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topLeftCell="A4" zoomScaleNormal="100" zoomScaleSheetLayoutView="100" workbookViewId="0">
      <selection activeCell="D15" sqref="D15"/>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563" customWidth="1"/>
    <col min="8" max="8" width="16.5703125" style="563"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654" t="s">
        <v>988</v>
      </c>
      <c r="B2" s="655"/>
      <c r="C2" s="655"/>
      <c r="D2" s="655"/>
      <c r="E2" s="655"/>
      <c r="F2" s="655"/>
      <c r="G2" s="655"/>
      <c r="H2" s="656"/>
    </row>
    <row r="3" spans="1:13" ht="39" customHeight="1">
      <c r="A3" s="657" t="s">
        <v>977</v>
      </c>
      <c r="B3" s="658"/>
      <c r="C3" s="658"/>
      <c r="D3" s="659"/>
      <c r="E3" s="660"/>
      <c r="F3" s="660"/>
      <c r="G3" s="660"/>
      <c r="H3" s="661"/>
      <c r="J3" s="9"/>
      <c r="K3" s="9"/>
      <c r="L3" s="9"/>
      <c r="M3" s="9"/>
    </row>
    <row r="4" spans="1:13" s="559" customFormat="1" ht="25.5">
      <c r="A4" s="564" t="s">
        <v>0</v>
      </c>
      <c r="B4" s="565" t="s">
        <v>5</v>
      </c>
      <c r="C4" s="565" t="s">
        <v>1</v>
      </c>
      <c r="D4" s="565" t="s">
        <v>8</v>
      </c>
      <c r="E4" s="566" t="s">
        <v>2</v>
      </c>
      <c r="F4" s="565" t="s">
        <v>978</v>
      </c>
      <c r="G4" s="567" t="s">
        <v>982</v>
      </c>
      <c r="H4" s="568" t="s">
        <v>983</v>
      </c>
      <c r="J4" s="7"/>
      <c r="K4" s="7"/>
      <c r="L4" s="7"/>
      <c r="M4" s="7"/>
    </row>
    <row r="5" spans="1:13">
      <c r="A5" s="88">
        <v>1</v>
      </c>
      <c r="B5" s="569" t="s">
        <v>979</v>
      </c>
      <c r="C5" s="570" t="s">
        <v>980</v>
      </c>
      <c r="D5" s="75" t="s">
        <v>981</v>
      </c>
      <c r="E5" s="571">
        <f>DADOS!C10</f>
        <v>277.94</v>
      </c>
      <c r="F5" s="572"/>
      <c r="G5" s="572"/>
      <c r="H5" s="577"/>
    </row>
    <row r="6" spans="1:13">
      <c r="A6" s="662" t="s">
        <v>984</v>
      </c>
      <c r="B6" s="663"/>
      <c r="C6" s="663"/>
      <c r="D6" s="663"/>
      <c r="E6" s="663"/>
      <c r="F6" s="663"/>
      <c r="G6" s="573"/>
      <c r="H6" s="578"/>
    </row>
    <row r="7" spans="1:13">
      <c r="A7" s="544"/>
      <c r="B7" s="543"/>
      <c r="C7" s="9"/>
      <c r="D7" s="541"/>
      <c r="E7" s="4"/>
      <c r="F7" s="541"/>
      <c r="G7" s="560"/>
      <c r="H7" s="561"/>
    </row>
    <row r="8" spans="1:13">
      <c r="A8" s="542"/>
      <c r="B8" s="543" t="s">
        <v>989</v>
      </c>
      <c r="C8" s="9"/>
      <c r="D8" s="541"/>
      <c r="E8" s="4"/>
      <c r="F8" s="541"/>
      <c r="G8" s="560"/>
      <c r="H8" s="561"/>
    </row>
    <row r="9" spans="1:13">
      <c r="A9" s="542"/>
      <c r="B9" s="543"/>
      <c r="C9" s="9"/>
      <c r="D9" s="541"/>
      <c r="E9" s="4"/>
      <c r="F9" s="541"/>
      <c r="G9" s="560"/>
      <c r="H9" s="561"/>
    </row>
    <row r="10" spans="1:13">
      <c r="A10" s="542"/>
      <c r="B10" s="543"/>
      <c r="C10" s="9"/>
      <c r="D10" s="541"/>
      <c r="E10" s="4"/>
      <c r="F10" s="541"/>
      <c r="G10" s="560"/>
      <c r="H10" s="561"/>
    </row>
    <row r="11" spans="1:13">
      <c r="A11" s="542"/>
      <c r="B11" s="543"/>
      <c r="C11" s="9"/>
      <c r="D11" s="541"/>
      <c r="E11" s="4"/>
      <c r="F11" s="541"/>
      <c r="G11" s="560"/>
      <c r="H11" s="561"/>
    </row>
    <row r="12" spans="1:13" ht="16.5" customHeight="1">
      <c r="A12" s="542"/>
      <c r="B12" s="543" t="s">
        <v>990</v>
      </c>
      <c r="C12" s="9"/>
      <c r="D12" s="541"/>
      <c r="E12" s="4"/>
      <c r="F12" s="541"/>
      <c r="G12" s="560"/>
      <c r="H12" s="561"/>
    </row>
    <row r="13" spans="1:13">
      <c r="A13" s="544"/>
      <c r="B13" s="543"/>
      <c r="C13" s="9"/>
      <c r="D13" s="541"/>
      <c r="E13" s="4"/>
      <c r="F13" s="541"/>
      <c r="G13" s="560"/>
      <c r="H13" s="561"/>
    </row>
    <row r="14" spans="1:13">
      <c r="A14" s="542"/>
      <c r="B14" s="543"/>
      <c r="C14" s="9"/>
      <c r="D14" s="541"/>
      <c r="E14" s="4"/>
      <c r="F14" s="541"/>
      <c r="G14" s="560"/>
      <c r="H14" s="561"/>
    </row>
    <row r="15" spans="1:13">
      <c r="A15" s="544"/>
      <c r="B15" s="543"/>
      <c r="C15" s="664" t="s">
        <v>991</v>
      </c>
      <c r="D15" s="541"/>
      <c r="E15" s="4"/>
      <c r="F15" s="541"/>
      <c r="G15" s="560"/>
      <c r="H15" s="561"/>
    </row>
    <row r="16" spans="1:13">
      <c r="A16" s="542"/>
      <c r="B16" s="543"/>
      <c r="C16" s="664"/>
      <c r="D16" s="541"/>
      <c r="E16" s="4"/>
      <c r="F16" s="541"/>
      <c r="G16" s="560"/>
      <c r="H16" s="561"/>
    </row>
    <row r="17" spans="1:8">
      <c r="A17" s="544"/>
      <c r="B17" s="543"/>
      <c r="C17" s="664"/>
      <c r="D17" s="541"/>
      <c r="E17" s="4"/>
      <c r="F17" s="541"/>
      <c r="G17" s="560"/>
      <c r="H17" s="561"/>
    </row>
    <row r="18" spans="1:8">
      <c r="A18" s="542"/>
      <c r="B18" s="543"/>
      <c r="C18" s="664"/>
      <c r="D18" s="541"/>
      <c r="E18" s="4"/>
      <c r="F18" s="541"/>
      <c r="G18" s="560"/>
      <c r="H18" s="561"/>
    </row>
    <row r="19" spans="1:8">
      <c r="A19" s="544"/>
      <c r="B19" s="543"/>
      <c r="C19" s="664"/>
      <c r="D19" s="541"/>
      <c r="E19" s="4"/>
      <c r="F19" s="541"/>
      <c r="G19" s="560"/>
      <c r="H19" s="561"/>
    </row>
    <row r="20" spans="1:8">
      <c r="A20" s="544"/>
      <c r="B20" s="543"/>
      <c r="C20" s="664"/>
      <c r="D20" s="541"/>
      <c r="E20" s="4"/>
      <c r="F20" s="541"/>
      <c r="G20" s="560"/>
      <c r="H20" s="561"/>
    </row>
    <row r="21" spans="1:8">
      <c r="A21" s="544"/>
      <c r="B21" s="543"/>
      <c r="C21" s="664"/>
      <c r="D21" s="541"/>
      <c r="E21" s="4"/>
      <c r="F21" s="541"/>
      <c r="G21" s="560"/>
      <c r="H21" s="561"/>
    </row>
    <row r="22" spans="1:8">
      <c r="A22" s="544"/>
      <c r="B22" s="543"/>
      <c r="C22" s="664"/>
      <c r="D22" s="541"/>
      <c r="E22" s="4"/>
      <c r="F22" s="541"/>
      <c r="G22" s="560"/>
      <c r="H22" s="561"/>
    </row>
    <row r="23" spans="1:8">
      <c r="A23" s="544"/>
      <c r="B23" s="541"/>
      <c r="C23" s="9"/>
      <c r="D23" s="541"/>
      <c r="E23" s="4"/>
      <c r="F23" s="541"/>
      <c r="G23" s="560"/>
      <c r="H23" s="561"/>
    </row>
    <row r="24" spans="1:8" ht="13.5" thickBot="1">
      <c r="A24" s="579"/>
      <c r="B24" s="6"/>
      <c r="C24" s="10"/>
      <c r="D24" s="6"/>
      <c r="E24" s="5"/>
      <c r="F24" s="6"/>
      <c r="G24" s="562"/>
      <c r="H24" s="580"/>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view="pageBreakPreview" zoomScaleNormal="100" zoomScaleSheetLayoutView="100" workbookViewId="0">
      <selection activeCell="J14" sqref="J14"/>
    </sheetView>
  </sheetViews>
  <sheetFormatPr defaultColWidth="8.85546875" defaultRowHeight="11.25"/>
  <cols>
    <col min="1" max="1" width="5.5703125" style="583" customWidth="1"/>
    <col min="2" max="2" width="10.85546875" style="583" customWidth="1"/>
    <col min="3" max="3" width="18.42578125" style="584" customWidth="1"/>
    <col min="4" max="4" width="7.7109375" style="583" customWidth="1"/>
    <col min="5" max="5" width="10.42578125" style="585" customWidth="1"/>
    <col min="6" max="6" width="11.42578125" style="586" customWidth="1"/>
    <col min="7" max="18" width="8.5703125" style="598" customWidth="1"/>
    <col min="19" max="19" width="8.85546875" style="584"/>
    <col min="20" max="20" width="10" style="584" hidden="1" customWidth="1"/>
    <col min="21" max="21" width="10" style="584" bestFit="1" customWidth="1"/>
    <col min="22" max="16384" width="8.85546875" style="584"/>
  </cols>
  <sheetData>
    <row r="1" spans="1:21" ht="12" thickBot="1"/>
    <row r="2" spans="1:21" ht="43.5" customHeight="1">
      <c r="A2" s="665" t="s">
        <v>992</v>
      </c>
      <c r="B2" s="666"/>
      <c r="C2" s="666"/>
      <c r="D2" s="666"/>
      <c r="E2" s="666"/>
      <c r="F2" s="667"/>
    </row>
    <row r="3" spans="1:21" ht="39" customHeight="1" thickBot="1">
      <c r="A3" s="668" t="s">
        <v>977</v>
      </c>
      <c r="B3" s="669"/>
      <c r="C3" s="669"/>
      <c r="D3" s="670" t="str">
        <f>'PLAN.ORÇ. '!D3:H3</f>
        <v>Referência: EMOP- dezembro/2020; CCT 2018/2019 e CCT 2019/2020</v>
      </c>
      <c r="E3" s="671"/>
      <c r="F3" s="672"/>
      <c r="H3" s="599"/>
      <c r="I3" s="599"/>
      <c r="J3" s="599"/>
      <c r="K3" s="599"/>
    </row>
    <row r="4" spans="1:21" s="587" customFormat="1" ht="22.5">
      <c r="A4" s="603" t="s">
        <v>0</v>
      </c>
      <c r="B4" s="604" t="s">
        <v>5</v>
      </c>
      <c r="C4" s="604" t="s">
        <v>1</v>
      </c>
      <c r="D4" s="604" t="s">
        <v>8</v>
      </c>
      <c r="E4" s="605" t="s">
        <v>2</v>
      </c>
      <c r="F4" s="606" t="s">
        <v>983</v>
      </c>
      <c r="G4" s="596" t="s">
        <v>993</v>
      </c>
      <c r="H4" s="594" t="s">
        <v>994</v>
      </c>
      <c r="I4" s="594" t="s">
        <v>995</v>
      </c>
      <c r="J4" s="594" t="s">
        <v>996</v>
      </c>
      <c r="K4" s="594" t="s">
        <v>997</v>
      </c>
      <c r="L4" s="594" t="s">
        <v>998</v>
      </c>
      <c r="M4" s="594" t="s">
        <v>999</v>
      </c>
      <c r="N4" s="594" t="s">
        <v>1000</v>
      </c>
      <c r="O4" s="594" t="s">
        <v>1001</v>
      </c>
      <c r="P4" s="594" t="s">
        <v>1002</v>
      </c>
      <c r="Q4" s="594" t="s">
        <v>1003</v>
      </c>
      <c r="R4" s="595" t="s">
        <v>1004</v>
      </c>
    </row>
    <row r="5" spans="1:21" ht="33.75">
      <c r="A5" s="588">
        <v>1</v>
      </c>
      <c r="B5" s="582" t="s">
        <v>979</v>
      </c>
      <c r="C5" s="592" t="s">
        <v>980</v>
      </c>
      <c r="D5" s="589" t="s">
        <v>981</v>
      </c>
      <c r="E5" s="590">
        <f>DADOS!C10</f>
        <v>277.94</v>
      </c>
      <c r="F5" s="593">
        <f>'PLAN.ORÇ. '!H5</f>
        <v>1453557.4000000001</v>
      </c>
      <c r="G5" s="600">
        <f>$F5*8.34%</f>
        <v>121226.68716000002</v>
      </c>
      <c r="H5" s="601">
        <f>$F5*8.34%</f>
        <v>121226.68716000002</v>
      </c>
      <c r="I5" s="601">
        <f t="shared" ref="I5" si="0">$F5*8.34%</f>
        <v>121226.68716000002</v>
      </c>
      <c r="J5" s="601">
        <f>$F5*8.34%</f>
        <v>121226.68716000002</v>
      </c>
      <c r="K5" s="601">
        <f t="shared" ref="K5:Q6" si="1">$F5*8.33%</f>
        <v>121081.33142000002</v>
      </c>
      <c r="L5" s="601">
        <f t="shared" si="1"/>
        <v>121081.33142000002</v>
      </c>
      <c r="M5" s="601">
        <f t="shared" si="1"/>
        <v>121081.33142000002</v>
      </c>
      <c r="N5" s="601">
        <f t="shared" si="1"/>
        <v>121081.33142000002</v>
      </c>
      <c r="O5" s="601">
        <f t="shared" si="1"/>
        <v>121081.33142000002</v>
      </c>
      <c r="P5" s="601">
        <f t="shared" si="1"/>
        <v>121081.33142000002</v>
      </c>
      <c r="Q5" s="601">
        <f t="shared" si="1"/>
        <v>121081.33142000002</v>
      </c>
      <c r="R5" s="602">
        <f>F5-T5</f>
        <v>121081.33141999994</v>
      </c>
      <c r="T5" s="597">
        <f>SUM(G5:Q5)</f>
        <v>1332476.0685800002</v>
      </c>
      <c r="U5" s="597">
        <f>SUM(G5:R5)</f>
        <v>1453557.4000000001</v>
      </c>
    </row>
    <row r="6" spans="1:21">
      <c r="A6" s="673" t="s">
        <v>984</v>
      </c>
      <c r="B6" s="674"/>
      <c r="C6" s="674"/>
      <c r="D6" s="674"/>
      <c r="E6" s="674"/>
      <c r="F6" s="593">
        <f>'PLAN.ORÇ. '!H6</f>
        <v>1453557.4000000001</v>
      </c>
      <c r="G6" s="600">
        <f t="shared" ref="G6:J6" si="2">$F6*8.34%</f>
        <v>121226.68716000002</v>
      </c>
      <c r="H6" s="601">
        <f t="shared" si="2"/>
        <v>121226.68716000002</v>
      </c>
      <c r="I6" s="601">
        <f t="shared" si="2"/>
        <v>121226.68716000002</v>
      </c>
      <c r="J6" s="601">
        <f t="shared" si="2"/>
        <v>121226.68716000002</v>
      </c>
      <c r="K6" s="601">
        <f t="shared" si="1"/>
        <v>121081.33142000002</v>
      </c>
      <c r="L6" s="601">
        <f t="shared" si="1"/>
        <v>121081.33142000002</v>
      </c>
      <c r="M6" s="601">
        <f t="shared" si="1"/>
        <v>121081.33142000002</v>
      </c>
      <c r="N6" s="601">
        <f t="shared" si="1"/>
        <v>121081.33142000002</v>
      </c>
      <c r="O6" s="601">
        <f t="shared" si="1"/>
        <v>121081.33142000002</v>
      </c>
      <c r="P6" s="601">
        <f t="shared" si="1"/>
        <v>121081.33142000002</v>
      </c>
      <c r="Q6" s="601">
        <f t="shared" si="1"/>
        <v>121081.33142000002</v>
      </c>
      <c r="R6" s="602">
        <f t="shared" ref="R6" si="3">F6-T6</f>
        <v>121081.33141999994</v>
      </c>
      <c r="T6" s="597">
        <f t="shared" ref="T6" si="4">SUM(G6:Q6)</f>
        <v>1332476.0685800002</v>
      </c>
      <c r="U6" s="597">
        <f t="shared" ref="U6" si="5">SUM(G6:R6)</f>
        <v>1453557.4000000001</v>
      </c>
    </row>
    <row r="7" spans="1:21" ht="12" thickBot="1">
      <c r="A7" s="607"/>
      <c r="B7" s="608"/>
      <c r="C7" s="609"/>
      <c r="D7" s="610"/>
      <c r="E7" s="611"/>
      <c r="F7" s="612"/>
      <c r="G7" s="613"/>
      <c r="H7" s="613"/>
      <c r="I7" s="613"/>
      <c r="J7" s="613"/>
      <c r="K7" s="613"/>
      <c r="L7" s="613"/>
      <c r="M7" s="613"/>
      <c r="N7" s="613"/>
      <c r="O7" s="613"/>
      <c r="P7" s="613"/>
      <c r="Q7" s="613"/>
      <c r="R7" s="614"/>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90"/>
  <sheetViews>
    <sheetView view="pageBreakPreview" topLeftCell="A7" zoomScaleNormal="100" zoomScaleSheetLayoutView="100" workbookViewId="0">
      <selection activeCell="E10" sqref="E10"/>
    </sheetView>
  </sheetViews>
  <sheetFormatPr defaultRowHeight="14.25"/>
  <cols>
    <col min="1" max="1" width="107.42578125" style="11" customWidth="1"/>
    <col min="2" max="16384" width="9.140625" style="11"/>
  </cols>
  <sheetData>
    <row r="1" spans="1:1" s="37" customFormat="1" ht="33" customHeight="1">
      <c r="A1" s="113"/>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675" t="s">
        <v>535</v>
      </c>
    </row>
    <row r="18" spans="1:1">
      <c r="A18" s="676"/>
    </row>
    <row r="19" spans="1:1">
      <c r="A19" s="676"/>
    </row>
    <row r="20" spans="1:1">
      <c r="A20" s="676"/>
    </row>
    <row r="21" spans="1:1">
      <c r="A21" s="676"/>
    </row>
    <row r="22" spans="1:1">
      <c r="A22" s="676"/>
    </row>
    <row r="23" spans="1:1">
      <c r="A23" s="676"/>
    </row>
    <row r="24" spans="1:1">
      <c r="A24" s="676"/>
    </row>
    <row r="25" spans="1:1">
      <c r="A25" s="676"/>
    </row>
    <row r="26" spans="1:1">
      <c r="A26" s="676"/>
    </row>
    <row r="27" spans="1:1">
      <c r="A27" s="676"/>
    </row>
    <row r="28" spans="1:1">
      <c r="A28" s="676"/>
    </row>
    <row r="29" spans="1:1">
      <c r="A29" s="13"/>
    </row>
    <row r="30" spans="1:1" s="37" customFormat="1">
      <c r="A30" s="13"/>
    </row>
    <row r="31" spans="1:1">
      <c r="A31" s="13"/>
    </row>
    <row r="32" spans="1:1">
      <c r="A32" s="12"/>
    </row>
    <row r="33" spans="1:1">
      <c r="A33" s="38"/>
    </row>
    <row r="34" spans="1:1" ht="29.25" customHeight="1">
      <c r="A34" s="114"/>
    </row>
    <row r="35" spans="1:1" ht="16.5" customHeight="1">
      <c r="A35" s="115"/>
    </row>
    <row r="37" spans="1:1">
      <c r="A37" s="38"/>
    </row>
    <row r="38" spans="1:1">
      <c r="A38" s="38"/>
    </row>
    <row r="39" spans="1:1">
      <c r="A39" s="38"/>
    </row>
    <row r="40" spans="1:1">
      <c r="A40" s="38"/>
    </row>
    <row r="41" spans="1:1" s="21" customFormat="1" ht="25.5" customHeight="1">
      <c r="A41" s="39"/>
    </row>
    <row r="42" spans="1:1">
      <c r="A42" s="38"/>
    </row>
    <row r="43" spans="1:1">
      <c r="A43" s="38"/>
    </row>
    <row r="44" spans="1:1">
      <c r="A44" s="38"/>
    </row>
    <row r="45" spans="1:1">
      <c r="A45" s="38"/>
    </row>
    <row r="46" spans="1:1">
      <c r="A46" s="38"/>
    </row>
    <row r="47" spans="1:1">
      <c r="A47" s="38"/>
    </row>
    <row r="48" spans="1:1">
      <c r="A48" s="38"/>
    </row>
    <row r="49" spans="1:1">
      <c r="A49" s="38"/>
    </row>
    <row r="50" spans="1:1">
      <c r="A50" s="38"/>
    </row>
    <row r="51" spans="1:1">
      <c r="A51" s="38"/>
    </row>
    <row r="52" spans="1:1">
      <c r="A52" s="38"/>
    </row>
    <row r="53" spans="1:1">
      <c r="A53" s="38"/>
    </row>
    <row r="54" spans="1:1">
      <c r="A54" s="38"/>
    </row>
    <row r="55" spans="1:1">
      <c r="A55" s="38"/>
    </row>
    <row r="56" spans="1:1">
      <c r="A56" s="38"/>
    </row>
    <row r="57" spans="1:1">
      <c r="A57" s="38"/>
    </row>
    <row r="58" spans="1:1">
      <c r="A58" s="38"/>
    </row>
    <row r="59" spans="1:1">
      <c r="A59" s="38"/>
    </row>
    <row r="60" spans="1:1">
      <c r="A60" s="32"/>
    </row>
    <row r="61" spans="1:1">
      <c r="A61" s="23"/>
    </row>
    <row r="69" spans="1:1">
      <c r="A69" s="23"/>
    </row>
    <row r="76" spans="1:1">
      <c r="A76" s="23"/>
    </row>
    <row r="83" spans="1:1">
      <c r="A83" s="23"/>
    </row>
    <row r="90" spans="1:1">
      <c r="A90" s="23"/>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K28"/>
  <sheetViews>
    <sheetView showGridLines="0" view="pageBreakPreview" topLeftCell="A4" zoomScaleNormal="100" zoomScaleSheetLayoutView="100" workbookViewId="0">
      <selection activeCell="A26" sqref="A26:F26"/>
    </sheetView>
  </sheetViews>
  <sheetFormatPr defaultColWidth="11.42578125" defaultRowHeight="12.95" customHeight="1"/>
  <cols>
    <col min="1" max="1" width="20.7109375" style="193" customWidth="1"/>
    <col min="2" max="2" width="2.7109375" style="193" customWidth="1"/>
    <col min="3" max="3" width="20.7109375" style="193" customWidth="1"/>
    <col min="4" max="4" width="10.85546875" style="193" customWidth="1"/>
    <col min="5" max="5" width="20.7109375" style="193" customWidth="1"/>
    <col min="6" max="6" width="16.140625" style="193" customWidth="1"/>
    <col min="7" max="7" width="2" style="193" customWidth="1"/>
    <col min="8" max="8" width="11.7109375" style="193" bestFit="1" customWidth="1"/>
    <col min="9" max="9" width="11.42578125" style="193"/>
    <col min="10" max="10" width="13.42578125" style="193" bestFit="1" customWidth="1"/>
    <col min="11" max="16384" width="11.42578125" style="193"/>
  </cols>
  <sheetData>
    <row r="1" spans="1:10" ht="20.25" customHeight="1">
      <c r="A1" s="678" t="s">
        <v>755</v>
      </c>
      <c r="B1" s="678"/>
      <c r="C1" s="678"/>
      <c r="D1" s="678"/>
      <c r="E1" s="678"/>
      <c r="F1" s="678"/>
    </row>
    <row r="2" spans="1:10" ht="12.95" customHeight="1">
      <c r="A2" s="678" t="s">
        <v>756</v>
      </c>
      <c r="B2" s="678"/>
      <c r="C2" s="678"/>
      <c r="D2" s="678"/>
      <c r="E2" s="678"/>
      <c r="F2" s="678"/>
    </row>
    <row r="3" spans="1:10" ht="12.95" customHeight="1">
      <c r="A3" s="23"/>
      <c r="B3" s="16"/>
      <c r="C3" s="16"/>
      <c r="D3" s="16"/>
      <c r="E3" s="16"/>
      <c r="F3" s="383"/>
    </row>
    <row r="4" spans="1:10" ht="18.75" customHeight="1">
      <c r="A4" s="679" t="s">
        <v>765</v>
      </c>
      <c r="B4" s="679"/>
      <c r="C4" s="679"/>
      <c r="D4" s="679"/>
      <c r="E4" s="679"/>
      <c r="F4" s="679"/>
    </row>
    <row r="5" spans="1:10" ht="12.95" customHeight="1">
      <c r="A5" s="23"/>
      <c r="B5" s="16"/>
      <c r="C5" s="16"/>
      <c r="D5" s="16"/>
      <c r="E5" s="16"/>
      <c r="F5" s="16"/>
    </row>
    <row r="6" spans="1:10" ht="12.95" customHeight="1">
      <c r="A6" s="16"/>
      <c r="B6" s="16"/>
      <c r="C6" s="16"/>
      <c r="D6" s="16"/>
      <c r="E6" s="16"/>
      <c r="F6" s="16"/>
    </row>
    <row r="7" spans="1:10" ht="12.95" customHeight="1">
      <c r="A7" s="680" t="s">
        <v>757</v>
      </c>
      <c r="B7" s="680"/>
      <c r="C7" s="680"/>
      <c r="D7" s="680"/>
      <c r="E7" s="680"/>
      <c r="F7" s="680"/>
    </row>
    <row r="8" spans="1:10" ht="12.95" customHeight="1">
      <c r="A8" s="681" t="s">
        <v>758</v>
      </c>
      <c r="B8" s="681"/>
      <c r="C8" s="681"/>
      <c r="D8" s="681"/>
      <c r="E8" s="49" t="s">
        <v>759</v>
      </c>
      <c r="F8" s="49" t="s">
        <v>760</v>
      </c>
      <c r="J8" s="384"/>
    </row>
    <row r="9" spans="1:10" ht="12.95" customHeight="1">
      <c r="A9" s="677" t="s">
        <v>761</v>
      </c>
      <c r="B9" s="677"/>
      <c r="C9" s="677"/>
      <c r="D9" s="677"/>
      <c r="E9" s="385">
        <f>F9/F22</f>
        <v>0.30033885142753908</v>
      </c>
      <c r="F9" s="386">
        <f>'1.0-Mão de Obra Direta (MO)'!G69</f>
        <v>436559.76</v>
      </c>
      <c r="H9" s="387">
        <f>F9</f>
        <v>436559.76</v>
      </c>
      <c r="J9" s="384">
        <f>F9/F22</f>
        <v>0.30033885142753908</v>
      </c>
    </row>
    <row r="10" spans="1:10" ht="12.95" customHeight="1">
      <c r="A10" s="677" t="s">
        <v>762</v>
      </c>
      <c r="B10" s="677"/>
      <c r="C10" s="677"/>
      <c r="D10" s="677"/>
      <c r="E10" s="385">
        <f>F10/F22</f>
        <v>6.7656358118365319E-3</v>
      </c>
      <c r="F10" s="386">
        <f>'2.0-Custos Dependentes (MO)'!G127</f>
        <v>9834.24</v>
      </c>
      <c r="H10" s="387">
        <f t="shared" ref="H10:H12" si="0">F10</f>
        <v>9834.24</v>
      </c>
      <c r="J10" s="384">
        <f>H10/F22</f>
        <v>6.7656358118365319E-3</v>
      </c>
    </row>
    <row r="11" spans="1:10" ht="12.95" customHeight="1">
      <c r="A11" s="677" t="s">
        <v>766</v>
      </c>
      <c r="B11" s="677"/>
      <c r="C11" s="677"/>
      <c r="D11" s="677"/>
      <c r="E11" s="385">
        <f>F11/F22</f>
        <v>0.27782064196432832</v>
      </c>
      <c r="F11" s="386">
        <f>'3.0-Custos Dependentes (Km) '!G88</f>
        <v>403828.25</v>
      </c>
      <c r="H11" s="387">
        <f t="shared" si="0"/>
        <v>403828.25</v>
      </c>
      <c r="J11" s="384">
        <f>H11/F22</f>
        <v>0.27782064196432832</v>
      </c>
    </row>
    <row r="12" spans="1:10" ht="12.95" customHeight="1">
      <c r="A12" s="677" t="s">
        <v>706</v>
      </c>
      <c r="B12" s="677"/>
      <c r="C12" s="677"/>
      <c r="D12" s="677"/>
      <c r="E12" s="385">
        <f>F12/F22</f>
        <v>0.22551332338165658</v>
      </c>
      <c r="F12" s="386">
        <f>'4.0-Custos Fixos'!G142</f>
        <v>327796.56</v>
      </c>
      <c r="H12" s="387">
        <f t="shared" si="0"/>
        <v>327796.56</v>
      </c>
      <c r="J12" s="384">
        <f>H12/F22</f>
        <v>0.22551332338165658</v>
      </c>
    </row>
    <row r="13" spans="1:10" ht="4.5" customHeight="1">
      <c r="A13" s="677"/>
      <c r="B13" s="677"/>
      <c r="C13" s="677"/>
      <c r="D13" s="677"/>
      <c r="E13" s="388"/>
      <c r="F13" s="386"/>
      <c r="J13" s="384"/>
    </row>
    <row r="14" spans="1:10" ht="12.95" customHeight="1">
      <c r="A14" s="682" t="s">
        <v>763</v>
      </c>
      <c r="B14" s="683"/>
      <c r="C14" s="683"/>
      <c r="D14" s="683"/>
      <c r="E14" s="683"/>
      <c r="F14" s="389">
        <f>SUM(F9:F12)</f>
        <v>1178018.81</v>
      </c>
      <c r="H14" s="387">
        <f>SUM(H9:H13)</f>
        <v>1178018.81</v>
      </c>
      <c r="J14" s="384"/>
    </row>
    <row r="15" spans="1:10" ht="12.95" customHeight="1">
      <c r="A15" s="390"/>
      <c r="B15" s="238"/>
      <c r="C15" s="238"/>
      <c r="D15" s="238"/>
      <c r="E15" s="238"/>
      <c r="F15" s="391"/>
      <c r="H15" s="387"/>
      <c r="J15" s="384"/>
    </row>
    <row r="16" spans="1:10" ht="21.75" customHeight="1">
      <c r="A16" s="688" t="s">
        <v>768</v>
      </c>
      <c r="B16" s="688"/>
      <c r="C16" s="688"/>
      <c r="D16" s="688"/>
      <c r="E16" s="688"/>
      <c r="F16" s="224">
        <f>DADOS!C9</f>
        <v>3335.28</v>
      </c>
      <c r="H16" s="387"/>
      <c r="J16" s="384"/>
    </row>
    <row r="17" spans="1:11" ht="12.95" customHeight="1">
      <c r="A17" s="238"/>
      <c r="B17" s="238"/>
      <c r="C17" s="238"/>
      <c r="D17" s="238"/>
      <c r="E17" s="238"/>
      <c r="F17" s="148"/>
      <c r="H17" s="387"/>
      <c r="J17" s="384"/>
    </row>
    <row r="18" spans="1:11" ht="18" customHeight="1">
      <c r="A18" s="688" t="s">
        <v>767</v>
      </c>
      <c r="B18" s="688"/>
      <c r="C18" s="688"/>
      <c r="D18" s="688"/>
      <c r="E18" s="688"/>
      <c r="F18" s="224">
        <f>TRUNC(F14/F16,2)</f>
        <v>353.19</v>
      </c>
      <c r="H18" s="387">
        <f>H14+F20</f>
        <v>1453557.4000000001</v>
      </c>
      <c r="I18" s="193">
        <f>F18*E20</f>
        <v>82.611141000000003</v>
      </c>
      <c r="J18" s="384">
        <f>1-H14/H18</f>
        <v>0.18956154741463949</v>
      </c>
      <c r="K18" s="387"/>
    </row>
    <row r="19" spans="1:11" ht="12.95" customHeight="1">
      <c r="A19" s="390"/>
      <c r="B19" s="238"/>
      <c r="C19" s="238"/>
      <c r="D19" s="238"/>
      <c r="E19" s="238"/>
      <c r="F19" s="391"/>
      <c r="H19" s="387"/>
      <c r="J19" s="384"/>
    </row>
    <row r="20" spans="1:11" ht="12.95" customHeight="1">
      <c r="A20" s="688" t="s">
        <v>764</v>
      </c>
      <c r="B20" s="688"/>
      <c r="C20" s="688"/>
      <c r="D20" s="688"/>
      <c r="E20" s="392">
        <v>0.2339</v>
      </c>
      <c r="F20" s="224">
        <f>TRUNC(F14*E20,2)</f>
        <v>275538.59000000003</v>
      </c>
      <c r="H20" s="387"/>
      <c r="J20" s="384"/>
    </row>
    <row r="21" spans="1:11" ht="12.95" customHeight="1">
      <c r="A21" s="390"/>
      <c r="B21" s="238"/>
      <c r="C21" s="238"/>
      <c r="D21" s="238"/>
      <c r="E21" s="238"/>
      <c r="F21" s="391"/>
      <c r="H21" s="387"/>
      <c r="J21" s="384"/>
    </row>
    <row r="22" spans="1:11" ht="12.95" customHeight="1">
      <c r="A22" s="682" t="s">
        <v>770</v>
      </c>
      <c r="B22" s="683"/>
      <c r="C22" s="683"/>
      <c r="D22" s="683"/>
      <c r="E22" s="683"/>
      <c r="F22" s="389">
        <f>F14+F20</f>
        <v>1453557.4000000001</v>
      </c>
      <c r="H22" s="387"/>
      <c r="J22" s="384"/>
    </row>
    <row r="23" spans="1:11" ht="12.95" customHeight="1">
      <c r="A23" s="238"/>
      <c r="B23" s="238"/>
      <c r="C23" s="238"/>
      <c r="D23" s="238"/>
      <c r="E23" s="238"/>
      <c r="F23" s="148"/>
      <c r="H23" s="387"/>
      <c r="J23" s="384"/>
    </row>
    <row r="24" spans="1:11" ht="12.95" customHeight="1">
      <c r="A24" s="393"/>
      <c r="B24" s="32"/>
      <c r="C24" s="32"/>
      <c r="D24" s="32"/>
      <c r="E24" s="32"/>
      <c r="F24" s="391"/>
      <c r="G24" s="387"/>
    </row>
    <row r="25" spans="1:11" ht="12.95" customHeight="1" thickBot="1">
      <c r="A25" s="685" t="s">
        <v>769</v>
      </c>
      <c r="B25" s="686"/>
      <c r="C25" s="686"/>
      <c r="D25" s="686"/>
      <c r="E25" s="686"/>
      <c r="F25" s="574">
        <f>TRUNC(F22/F16,7)</f>
        <v>435.8127053</v>
      </c>
      <c r="G25" s="387"/>
      <c r="H25" s="193">
        <f>F25*F16</f>
        <v>1453557.3997329841</v>
      </c>
    </row>
    <row r="26" spans="1:11" ht="12.95" customHeight="1">
      <c r="A26" s="687"/>
      <c r="B26" s="687"/>
      <c r="C26" s="687"/>
      <c r="D26" s="687"/>
      <c r="E26" s="687"/>
      <c r="F26" s="687"/>
    </row>
    <row r="28" spans="1:11" ht="24.75" customHeight="1">
      <c r="A28" s="684" t="s">
        <v>1024</v>
      </c>
      <c r="B28" s="684"/>
      <c r="C28" s="684"/>
      <c r="D28" s="684"/>
      <c r="E28" s="684"/>
      <c r="F28" s="684"/>
    </row>
  </sheetData>
  <mergeCells count="18">
    <mergeCell ref="A28:F28"/>
    <mergeCell ref="A25:E25"/>
    <mergeCell ref="A26:F26"/>
    <mergeCell ref="A18:E18"/>
    <mergeCell ref="A16:E16"/>
    <mergeCell ref="A22:E22"/>
    <mergeCell ref="A20:D20"/>
    <mergeCell ref="A10:D10"/>
    <mergeCell ref="A11:D11"/>
    <mergeCell ref="A12:D12"/>
    <mergeCell ref="A13:D13"/>
    <mergeCell ref="A14:E14"/>
    <mergeCell ref="A9:D9"/>
    <mergeCell ref="A1:F1"/>
    <mergeCell ref="A2:F2"/>
    <mergeCell ref="A4:F4"/>
    <mergeCell ref="A7:F7"/>
    <mergeCell ref="A8:D8"/>
  </mergeCells>
  <printOptions horizontalCentered="1"/>
  <pageMargins left="0.7" right="0.7" top="1.5536458333333334" bottom="0.75" header="0.3" footer="0.3"/>
  <pageSetup paperSize="9" scale="96"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I97"/>
  <sheetViews>
    <sheetView view="pageBreakPreview" topLeftCell="A7" zoomScaleNormal="100" zoomScaleSheetLayoutView="100" workbookViewId="0">
      <selection activeCell="B29" sqref="B29"/>
    </sheetView>
  </sheetViews>
  <sheetFormatPr defaultRowHeight="14.25"/>
  <cols>
    <col min="1" max="1" width="5.42578125" style="11" customWidth="1"/>
    <col min="2" max="2" width="53" style="11" customWidth="1"/>
    <col min="3" max="3" width="20.7109375" style="11" customWidth="1"/>
    <col min="4" max="4" width="30" style="11" customWidth="1"/>
    <col min="5" max="6" width="9.140625" style="11"/>
    <col min="7" max="7" width="11.28515625" style="11" bestFit="1" customWidth="1"/>
    <col min="8" max="16384" width="9.140625" style="11"/>
  </cols>
  <sheetData>
    <row r="1" spans="1:9" s="37" customFormat="1" ht="33" customHeight="1">
      <c r="A1" s="689" t="s">
        <v>118</v>
      </c>
      <c r="B1" s="689"/>
      <c r="C1" s="689"/>
      <c r="D1" s="689"/>
      <c r="E1" s="46"/>
    </row>
    <row r="2" spans="1:9">
      <c r="A2" s="12"/>
      <c r="B2" s="12"/>
      <c r="C2" s="12"/>
      <c r="D2" s="12"/>
    </row>
    <row r="3" spans="1:9">
      <c r="A3" s="13" t="s">
        <v>3</v>
      </c>
      <c r="B3" s="14" t="s">
        <v>22</v>
      </c>
      <c r="C3" s="15">
        <v>12</v>
      </c>
      <c r="D3" s="12"/>
    </row>
    <row r="4" spans="1:9">
      <c r="A4" s="13" t="s">
        <v>7</v>
      </c>
      <c r="B4" s="16" t="s">
        <v>23</v>
      </c>
      <c r="C4" s="15">
        <v>52</v>
      </c>
      <c r="D4" s="17"/>
    </row>
    <row r="5" spans="1:9">
      <c r="A5" s="13" t="s">
        <v>9</v>
      </c>
      <c r="B5" s="16" t="s">
        <v>24</v>
      </c>
      <c r="C5" s="15">
        <v>6</v>
      </c>
      <c r="D5" s="12"/>
    </row>
    <row r="6" spans="1:9">
      <c r="A6" s="13" t="s">
        <v>13</v>
      </c>
      <c r="B6" s="16" t="s">
        <v>25</v>
      </c>
      <c r="C6" s="18">
        <v>7.33</v>
      </c>
      <c r="D6" s="12"/>
    </row>
    <row r="7" spans="1:9">
      <c r="A7" s="13" t="s">
        <v>14</v>
      </c>
      <c r="B7" s="16" t="s">
        <v>26</v>
      </c>
      <c r="C7" s="19">
        <f>C4*C5</f>
        <v>312</v>
      </c>
      <c r="D7" s="12"/>
    </row>
    <row r="8" spans="1:9">
      <c r="A8" s="13" t="s">
        <v>15</v>
      </c>
      <c r="B8" s="16" t="s">
        <v>27</v>
      </c>
      <c r="C8" s="19">
        <f>C7/C3</f>
        <v>26</v>
      </c>
      <c r="D8" s="12"/>
      <c r="I8" s="11">
        <f>6*52</f>
        <v>312</v>
      </c>
    </row>
    <row r="9" spans="1:9">
      <c r="A9" s="13" t="s">
        <v>16</v>
      </c>
      <c r="B9" s="16" t="s">
        <v>28</v>
      </c>
      <c r="C9" s="20">
        <f>TRUNC('QUANT RSD'!C30*12,2)</f>
        <v>3335.28</v>
      </c>
      <c r="D9" s="23" t="s">
        <v>433</v>
      </c>
    </row>
    <row r="10" spans="1:9">
      <c r="A10" s="13" t="s">
        <v>17</v>
      </c>
      <c r="B10" s="16" t="s">
        <v>29</v>
      </c>
      <c r="C10" s="20">
        <f>TRUNC('QUANT RSD'!C30,2)</f>
        <v>277.94</v>
      </c>
      <c r="D10" s="23" t="s">
        <v>434</v>
      </c>
    </row>
    <row r="11" spans="1:9">
      <c r="A11" s="13" t="s">
        <v>18</v>
      </c>
      <c r="B11" s="23" t="s">
        <v>30</v>
      </c>
      <c r="C11" s="24">
        <f>TRUNC(C10/30,2)</f>
        <v>9.26</v>
      </c>
      <c r="D11" s="23" t="s">
        <v>31</v>
      </c>
    </row>
    <row r="12" spans="1:9">
      <c r="A12" s="13" t="s">
        <v>20</v>
      </c>
      <c r="B12" s="16" t="s">
        <v>33</v>
      </c>
      <c r="C12" s="25">
        <f>'ROTA RSD'!F242</f>
        <v>159.49100000000001</v>
      </c>
      <c r="D12" s="16" t="s">
        <v>34</v>
      </c>
    </row>
    <row r="13" spans="1:9">
      <c r="A13" s="13" t="s">
        <v>21</v>
      </c>
      <c r="B13" s="16" t="s">
        <v>36</v>
      </c>
      <c r="C13" s="25">
        <v>5</v>
      </c>
      <c r="D13" s="16" t="s">
        <v>37</v>
      </c>
    </row>
    <row r="14" spans="1:9">
      <c r="A14" s="13" t="s">
        <v>32</v>
      </c>
      <c r="B14" s="16" t="s">
        <v>39</v>
      </c>
      <c r="C14" s="25">
        <f>'ROTA RSD'!C277*2*C27</f>
        <v>75.724137931034505</v>
      </c>
      <c r="D14" s="16" t="s">
        <v>34</v>
      </c>
    </row>
    <row r="15" spans="1:9">
      <c r="A15" s="13" t="s">
        <v>35</v>
      </c>
      <c r="B15" s="16" t="s">
        <v>41</v>
      </c>
      <c r="C15" s="25">
        <v>20</v>
      </c>
      <c r="D15" s="16" t="s">
        <v>37</v>
      </c>
    </row>
    <row r="16" spans="1:9">
      <c r="A16" s="13" t="s">
        <v>38</v>
      </c>
      <c r="B16" s="16" t="s">
        <v>43</v>
      </c>
      <c r="C16" s="25">
        <f>C12+C14</f>
        <v>235.21513793103452</v>
      </c>
      <c r="D16" s="16" t="s">
        <v>44</v>
      </c>
      <c r="I16" s="26"/>
    </row>
    <row r="17" spans="1:8">
      <c r="A17" s="13" t="s">
        <v>40</v>
      </c>
      <c r="B17" s="16" t="s">
        <v>46</v>
      </c>
      <c r="C17" s="27">
        <v>7.33</v>
      </c>
      <c r="D17" s="16" t="s">
        <v>25</v>
      </c>
    </row>
    <row r="18" spans="1:8">
      <c r="A18" s="13" t="s">
        <v>42</v>
      </c>
      <c r="B18" s="16" t="s">
        <v>48</v>
      </c>
      <c r="C18" s="20">
        <f>TRUNC(((C15*C14)+(C13*C12))/C16,2)</f>
        <v>9.82</v>
      </c>
      <c r="D18" s="16" t="s">
        <v>37</v>
      </c>
    </row>
    <row r="19" spans="1:8">
      <c r="A19" s="13" t="s">
        <v>45</v>
      </c>
      <c r="B19" s="16" t="s">
        <v>50</v>
      </c>
      <c r="C19" s="28">
        <f>F19</f>
        <v>8.2800000000000011</v>
      </c>
      <c r="D19" s="16" t="s">
        <v>51</v>
      </c>
      <c r="F19" s="11">
        <f>12*3*0.23</f>
        <v>8.2800000000000011</v>
      </c>
    </row>
    <row r="20" spans="1:8">
      <c r="A20" s="13" t="s">
        <v>47</v>
      </c>
      <c r="B20" s="16" t="s">
        <v>53</v>
      </c>
      <c r="C20" s="29">
        <f>ROUND((C11/C19),0)</f>
        <v>1</v>
      </c>
      <c r="D20" s="16" t="s">
        <v>54</v>
      </c>
    </row>
    <row r="21" spans="1:8">
      <c r="A21" s="13" t="s">
        <v>49</v>
      </c>
      <c r="B21" s="16" t="s">
        <v>56</v>
      </c>
      <c r="C21" s="15">
        <f>ROUNDUP(C16/C17/C18/IF(C17/C6&gt;=1,C17/C6,1),)</f>
        <v>4</v>
      </c>
      <c r="D21" s="16" t="s">
        <v>57</v>
      </c>
    </row>
    <row r="22" spans="1:8">
      <c r="A22" s="13" t="s">
        <v>52</v>
      </c>
      <c r="B22" s="16" t="s">
        <v>59</v>
      </c>
      <c r="C22" s="18">
        <f>C21*C19*IF(C17/C6&gt;=1,C17/C6,1)</f>
        <v>33.120000000000005</v>
      </c>
      <c r="D22" s="16" t="s">
        <v>51</v>
      </c>
    </row>
    <row r="23" spans="1:8">
      <c r="A23" s="13" t="s">
        <v>55</v>
      </c>
      <c r="B23" s="16" t="s">
        <v>61</v>
      </c>
      <c r="C23" s="30">
        <f>C22/C11-1</f>
        <v>2.5766738660907134</v>
      </c>
      <c r="D23" s="16" t="s">
        <v>62</v>
      </c>
    </row>
    <row r="24" spans="1:8">
      <c r="A24" s="13" t="s">
        <v>58</v>
      </c>
      <c r="B24" s="16" t="s">
        <v>64</v>
      </c>
      <c r="C24" s="25">
        <v>2</v>
      </c>
      <c r="D24" s="16" t="s">
        <v>65</v>
      </c>
    </row>
    <row r="25" spans="1:8">
      <c r="A25" s="13" t="s">
        <v>60</v>
      </c>
      <c r="B25" s="16" t="s">
        <v>67</v>
      </c>
      <c r="C25" s="30">
        <f>C24*C19*IF(C17/C6&gt;=1,C17/C6,1)/C11</f>
        <v>1.7883369330453567</v>
      </c>
      <c r="D25" s="16" t="s">
        <v>68</v>
      </c>
    </row>
    <row r="26" spans="1:8">
      <c r="A26" s="13" t="s">
        <v>63</v>
      </c>
      <c r="B26" s="16" t="s">
        <v>70</v>
      </c>
      <c r="C26" s="25">
        <v>0</v>
      </c>
      <c r="D26" s="14" t="s">
        <v>71</v>
      </c>
      <c r="G26" s="26">
        <f>C11*C13*C17</f>
        <v>339.37899999999996</v>
      </c>
    </row>
    <row r="27" spans="1:8">
      <c r="A27" s="13" t="s">
        <v>66</v>
      </c>
      <c r="B27" s="23" t="s">
        <v>73</v>
      </c>
      <c r="C27" s="31">
        <f>C24+C26</f>
        <v>2</v>
      </c>
      <c r="D27" s="32" t="s">
        <v>65</v>
      </c>
      <c r="G27" s="11">
        <f>C12*C19</f>
        <v>1320.5854800000002</v>
      </c>
      <c r="H27" s="11">
        <f>G27+G28</f>
        <v>1431.3861696551726</v>
      </c>
    </row>
    <row r="28" spans="1:8">
      <c r="A28" s="13" t="s">
        <v>69</v>
      </c>
      <c r="B28" s="23" t="s">
        <v>75</v>
      </c>
      <c r="C28" s="31">
        <f>ROUNDUP((C27*1.1),0)</f>
        <v>3</v>
      </c>
      <c r="D28" s="32" t="s">
        <v>76</v>
      </c>
      <c r="G28" s="11">
        <f>C11*C13*B43</f>
        <v>110.80068965517243</v>
      </c>
    </row>
    <row r="29" spans="1:8">
      <c r="A29" s="13" t="s">
        <v>72</v>
      </c>
      <c r="B29" s="8" t="s">
        <v>78</v>
      </c>
      <c r="C29" s="33">
        <v>1</v>
      </c>
      <c r="D29" s="8"/>
    </row>
    <row r="30" spans="1:8" s="37" customFormat="1">
      <c r="A30" s="13" t="s">
        <v>74</v>
      </c>
      <c r="B30" s="34" t="s">
        <v>79</v>
      </c>
      <c r="C30" s="35">
        <f>B43</f>
        <v>2.3931034482758626</v>
      </c>
      <c r="D30" s="36" t="s">
        <v>80</v>
      </c>
      <c r="G30" s="37">
        <f>G26/H27</f>
        <v>0.23709814108498611</v>
      </c>
    </row>
    <row r="31" spans="1:8">
      <c r="A31" s="13" t="s">
        <v>77</v>
      </c>
      <c r="B31" s="8" t="s">
        <v>81</v>
      </c>
      <c r="C31" s="33">
        <f>B50</f>
        <v>0.12332212798868215</v>
      </c>
      <c r="D31" s="8"/>
    </row>
    <row r="32" spans="1:8">
      <c r="A32" s="12"/>
      <c r="B32" s="12"/>
      <c r="C32" s="12"/>
      <c r="D32" s="12"/>
    </row>
    <row r="33" spans="1:7">
      <c r="A33" s="38" t="s">
        <v>82</v>
      </c>
      <c r="B33" s="12"/>
      <c r="C33" s="12"/>
      <c r="D33" s="12"/>
      <c r="G33" s="11">
        <f>C10/C8</f>
        <v>10.69</v>
      </c>
    </row>
    <row r="34" spans="1:7" ht="29.25" customHeight="1">
      <c r="A34" s="690" t="s">
        <v>435</v>
      </c>
      <c r="B34" s="690"/>
      <c r="C34" s="690"/>
      <c r="D34" s="690"/>
    </row>
    <row r="35" spans="1:7" ht="16.5" customHeight="1">
      <c r="A35" s="691"/>
      <c r="B35" s="691"/>
      <c r="C35" s="691"/>
      <c r="D35" s="691"/>
    </row>
    <row r="37" spans="1:7" ht="15.75">
      <c r="A37" s="38" t="s">
        <v>83</v>
      </c>
      <c r="B37" s="38" t="s">
        <v>116</v>
      </c>
      <c r="C37" s="12"/>
      <c r="D37" s="12"/>
    </row>
    <row r="38" spans="1:7">
      <c r="A38" s="38" t="s">
        <v>83</v>
      </c>
      <c r="B38" s="38" t="s">
        <v>84</v>
      </c>
      <c r="C38" s="12"/>
      <c r="D38" s="12"/>
    </row>
    <row r="39" spans="1:7">
      <c r="A39" s="38" t="s">
        <v>85</v>
      </c>
      <c r="B39" s="38" t="s">
        <v>86</v>
      </c>
      <c r="C39" s="12"/>
      <c r="D39" s="12"/>
    </row>
    <row r="40" spans="1:7">
      <c r="A40" s="38" t="s">
        <v>87</v>
      </c>
      <c r="B40" s="38" t="s">
        <v>88</v>
      </c>
      <c r="C40" s="12"/>
      <c r="D40" s="12"/>
    </row>
    <row r="41" spans="1:7" s="21" customFormat="1" ht="25.5" customHeight="1">
      <c r="A41" s="39" t="s">
        <v>117</v>
      </c>
      <c r="B41" s="692" t="s">
        <v>89</v>
      </c>
      <c r="C41" s="692"/>
      <c r="D41" s="692"/>
    </row>
    <row r="42" spans="1:7">
      <c r="A42" s="38"/>
      <c r="B42" s="38"/>
      <c r="C42" s="38"/>
      <c r="D42" s="38"/>
    </row>
    <row r="43" spans="1:7">
      <c r="A43" s="38" t="s">
        <v>83</v>
      </c>
      <c r="B43" s="28">
        <f>((2*'ROTA RSD'!C277/C15)+0.5)</f>
        <v>2.3931034482758626</v>
      </c>
      <c r="C43" s="38" t="s">
        <v>6</v>
      </c>
      <c r="D43" s="38"/>
    </row>
    <row r="44" spans="1:7">
      <c r="A44" s="38"/>
      <c r="B44" s="28"/>
      <c r="C44" s="38"/>
      <c r="D44" s="38"/>
    </row>
    <row r="45" spans="1:7">
      <c r="A45" s="38"/>
      <c r="B45" s="38"/>
      <c r="C45" s="38"/>
      <c r="D45" s="97"/>
    </row>
    <row r="46" spans="1:7">
      <c r="A46" s="38"/>
      <c r="B46" s="38"/>
      <c r="C46" s="38"/>
      <c r="D46" s="38"/>
      <c r="F46" s="11">
        <f>7.33*2</f>
        <v>14.66</v>
      </c>
    </row>
    <row r="47" spans="1:7">
      <c r="A47" s="38" t="s">
        <v>90</v>
      </c>
      <c r="B47" s="40" t="s">
        <v>91</v>
      </c>
      <c r="C47" s="38"/>
      <c r="D47" s="38"/>
    </row>
    <row r="48" spans="1:7">
      <c r="A48" s="38"/>
      <c r="B48" s="28" t="s">
        <v>436</v>
      </c>
      <c r="C48" s="38"/>
      <c r="D48" s="38"/>
    </row>
    <row r="49" spans="1:6">
      <c r="A49" s="38"/>
      <c r="B49" s="38"/>
      <c r="C49" s="38"/>
      <c r="D49" s="38"/>
    </row>
    <row r="50" spans="1:6">
      <c r="A50" s="38" t="s">
        <v>92</v>
      </c>
      <c r="B50" s="28">
        <f>(C11*C13*C6)/((C12*2*C19)+(C11*C13*C30))</f>
        <v>0.12332212798868215</v>
      </c>
      <c r="C50" s="38"/>
      <c r="D50" s="38"/>
    </row>
    <row r="51" spans="1:6">
      <c r="A51" s="38"/>
      <c r="B51" s="38"/>
      <c r="C51" s="38"/>
      <c r="D51" s="38"/>
    </row>
    <row r="52" spans="1:6">
      <c r="A52" s="38"/>
      <c r="B52" s="38"/>
      <c r="C52" s="38"/>
      <c r="D52" s="38"/>
    </row>
    <row r="53" spans="1:6">
      <c r="A53" s="38"/>
      <c r="B53" s="38"/>
      <c r="C53" s="38"/>
      <c r="D53" s="38"/>
    </row>
    <row r="54" spans="1:6">
      <c r="A54" s="38" t="s">
        <v>93</v>
      </c>
      <c r="B54" s="38" t="s">
        <v>94</v>
      </c>
      <c r="C54" s="38"/>
      <c r="D54" s="38"/>
    </row>
    <row r="55" spans="1:6">
      <c r="A55" s="38" t="s">
        <v>95</v>
      </c>
      <c r="B55" s="38" t="s">
        <v>96</v>
      </c>
      <c r="C55" s="38"/>
      <c r="D55" s="38"/>
    </row>
    <row r="56" spans="1:6">
      <c r="A56" s="38" t="s">
        <v>97</v>
      </c>
      <c r="B56" s="38" t="s">
        <v>98</v>
      </c>
      <c r="C56" s="38"/>
      <c r="D56" s="38"/>
    </row>
    <row r="57" spans="1:6">
      <c r="A57" s="38" t="s">
        <v>99</v>
      </c>
      <c r="B57" s="38" t="s">
        <v>100</v>
      </c>
      <c r="C57" s="38"/>
      <c r="D57" s="38"/>
    </row>
    <row r="58" spans="1:6">
      <c r="A58" s="38" t="s">
        <v>101</v>
      </c>
      <c r="B58" s="38" t="s">
        <v>102</v>
      </c>
      <c r="C58" s="38"/>
      <c r="D58" s="38"/>
    </row>
    <row r="59" spans="1:6">
      <c r="A59" s="38"/>
      <c r="B59" s="38"/>
      <c r="C59" s="38"/>
      <c r="D59" s="38"/>
    </row>
    <row r="60" spans="1:6">
      <c r="A60" s="32" t="s">
        <v>103</v>
      </c>
      <c r="B60" s="32"/>
      <c r="C60" s="32"/>
      <c r="D60" s="32"/>
      <c r="E60" s="32"/>
      <c r="F60" s="32"/>
    </row>
    <row r="61" spans="1:6">
      <c r="A61" s="23" t="s">
        <v>908</v>
      </c>
      <c r="B61" s="23"/>
      <c r="C61" s="23"/>
      <c r="D61" s="23"/>
      <c r="E61" s="23"/>
      <c r="F61" s="23"/>
    </row>
    <row r="62" spans="1:6">
      <c r="B62" s="16" t="s">
        <v>104</v>
      </c>
      <c r="C62" s="16"/>
      <c r="D62" s="41" t="s">
        <v>105</v>
      </c>
      <c r="F62" s="16"/>
    </row>
    <row r="63" spans="1:6">
      <c r="B63" s="16" t="s">
        <v>106</v>
      </c>
      <c r="C63" s="16" t="s">
        <v>107</v>
      </c>
      <c r="D63" s="20">
        <v>201905</v>
      </c>
      <c r="F63" s="16"/>
    </row>
    <row r="64" spans="1:6">
      <c r="B64" s="42" t="s">
        <v>108</v>
      </c>
      <c r="C64" s="14" t="s">
        <v>109</v>
      </c>
      <c r="D64" s="18">
        <v>1</v>
      </c>
      <c r="F64" s="16"/>
    </row>
    <row r="65" spans="1:6">
      <c r="B65" s="16" t="s">
        <v>110</v>
      </c>
      <c r="C65" s="14" t="s">
        <v>111</v>
      </c>
      <c r="D65" s="43">
        <v>30</v>
      </c>
      <c r="F65" s="16"/>
    </row>
    <row r="66" spans="1:6">
      <c r="B66" s="16" t="s">
        <v>112</v>
      </c>
      <c r="C66" s="14" t="s">
        <v>113</v>
      </c>
      <c r="D66" s="44">
        <v>0.2</v>
      </c>
      <c r="F66" s="16"/>
    </row>
    <row r="67" spans="1:6">
      <c r="B67" s="16"/>
      <c r="C67" s="14"/>
      <c r="D67" s="43"/>
      <c r="F67" s="16"/>
    </row>
    <row r="68" spans="1:6">
      <c r="B68" s="16"/>
      <c r="C68" s="14"/>
      <c r="D68" s="43"/>
      <c r="F68" s="16"/>
    </row>
    <row r="69" spans="1:6">
      <c r="A69" s="23" t="s">
        <v>909</v>
      </c>
      <c r="B69" s="23"/>
      <c r="C69" s="23"/>
      <c r="D69" s="23"/>
      <c r="E69" s="23"/>
      <c r="F69" s="23"/>
    </row>
    <row r="70" spans="1:6">
      <c r="B70" s="16" t="s">
        <v>104</v>
      </c>
      <c r="C70" s="16"/>
      <c r="D70" s="41" t="s">
        <v>114</v>
      </c>
      <c r="E70" s="45"/>
      <c r="F70" s="16"/>
    </row>
    <row r="71" spans="1:6">
      <c r="B71" s="16" t="s">
        <v>115</v>
      </c>
      <c r="C71" s="16" t="s">
        <v>107</v>
      </c>
      <c r="D71" s="20">
        <f>cotacao!E85</f>
        <v>97350</v>
      </c>
      <c r="E71" s="45"/>
      <c r="F71" s="16"/>
    </row>
    <row r="72" spans="1:6">
      <c r="B72" s="42" t="s">
        <v>108</v>
      </c>
      <c r="C72" s="14" t="s">
        <v>109</v>
      </c>
      <c r="D72" s="18">
        <f>D64</f>
        <v>1</v>
      </c>
      <c r="E72" s="45"/>
      <c r="F72" s="16"/>
    </row>
    <row r="73" spans="1:6">
      <c r="B73" s="16" t="s">
        <v>110</v>
      </c>
      <c r="C73" s="14" t="s">
        <v>111</v>
      </c>
      <c r="D73" s="43">
        <v>30</v>
      </c>
      <c r="E73" s="45"/>
      <c r="F73" s="16"/>
    </row>
    <row r="74" spans="1:6">
      <c r="B74" s="16" t="s">
        <v>112</v>
      </c>
      <c r="C74" s="14" t="s">
        <v>113</v>
      </c>
      <c r="D74" s="44">
        <v>0.05</v>
      </c>
      <c r="E74" s="45"/>
      <c r="F74" s="16"/>
    </row>
    <row r="76" spans="1:6">
      <c r="A76" s="23" t="s">
        <v>507</v>
      </c>
      <c r="B76" s="23"/>
      <c r="C76" s="23"/>
      <c r="D76" s="23"/>
    </row>
    <row r="77" spans="1:6">
      <c r="B77" s="16" t="s">
        <v>104</v>
      </c>
      <c r="C77" s="16"/>
      <c r="D77" s="41" t="s">
        <v>105</v>
      </c>
    </row>
    <row r="78" spans="1:6">
      <c r="B78" s="16" t="s">
        <v>106</v>
      </c>
      <c r="C78" s="16" t="s">
        <v>107</v>
      </c>
      <c r="D78" s="20">
        <v>201905</v>
      </c>
    </row>
    <row r="79" spans="1:6">
      <c r="B79" s="42" t="s">
        <v>108</v>
      </c>
      <c r="C79" s="14" t="s">
        <v>109</v>
      </c>
      <c r="D79" s="18">
        <f>C28-C27</f>
        <v>1</v>
      </c>
    </row>
    <row r="80" spans="1:6">
      <c r="B80" s="16" t="s">
        <v>110</v>
      </c>
      <c r="C80" s="14" t="s">
        <v>111</v>
      </c>
      <c r="D80" s="43">
        <v>60</v>
      </c>
    </row>
    <row r="81" spans="1:4">
      <c r="B81" s="16" t="s">
        <v>112</v>
      </c>
      <c r="C81" s="14" t="s">
        <v>113</v>
      </c>
      <c r="D81" s="44">
        <v>0.2</v>
      </c>
    </row>
    <row r="83" spans="1:4">
      <c r="A83" s="23" t="s">
        <v>508</v>
      </c>
      <c r="B83" s="23"/>
      <c r="C83" s="23"/>
      <c r="D83" s="23"/>
    </row>
    <row r="84" spans="1:4">
      <c r="B84" s="16" t="s">
        <v>104</v>
      </c>
      <c r="C84" s="16"/>
      <c r="D84" s="41" t="s">
        <v>114</v>
      </c>
    </row>
    <row r="85" spans="1:4">
      <c r="B85" s="16" t="s">
        <v>115</v>
      </c>
      <c r="C85" s="16" t="s">
        <v>107</v>
      </c>
      <c r="D85" s="20">
        <f>D71</f>
        <v>97350</v>
      </c>
    </row>
    <row r="86" spans="1:4">
      <c r="B86" s="42" t="s">
        <v>108</v>
      </c>
      <c r="C86" s="14" t="s">
        <v>109</v>
      </c>
      <c r="D86" s="18">
        <f>D79</f>
        <v>1</v>
      </c>
    </row>
    <row r="87" spans="1:4">
      <c r="B87" s="16" t="s">
        <v>110</v>
      </c>
      <c r="C87" s="14" t="s">
        <v>111</v>
      </c>
      <c r="D87" s="43">
        <v>60</v>
      </c>
    </row>
    <row r="88" spans="1:4">
      <c r="B88" s="16" t="s">
        <v>112</v>
      </c>
      <c r="C88" s="14" t="s">
        <v>113</v>
      </c>
      <c r="D88" s="44">
        <v>0.05</v>
      </c>
    </row>
    <row r="90" spans="1:4">
      <c r="A90" s="23" t="s">
        <v>509</v>
      </c>
      <c r="B90" s="23"/>
      <c r="C90" s="23"/>
      <c r="D90" s="23"/>
    </row>
    <row r="91" spans="1:4">
      <c r="B91" s="38" t="s">
        <v>510</v>
      </c>
      <c r="C91" s="38" t="s">
        <v>1015</v>
      </c>
      <c r="D91" s="28">
        <v>76.34</v>
      </c>
    </row>
    <row r="92" spans="1:4">
      <c r="B92" s="38" t="s">
        <v>108</v>
      </c>
      <c r="C92" s="69">
        <v>1</v>
      </c>
      <c r="D92" s="38"/>
    </row>
    <row r="93" spans="1:4">
      <c r="B93" s="38"/>
      <c r="C93" s="38"/>
      <c r="D93" s="38"/>
    </row>
    <row r="94" spans="1:4">
      <c r="B94" s="38"/>
      <c r="C94" s="38"/>
      <c r="D94" s="38"/>
    </row>
    <row r="95" spans="1:4">
      <c r="B95" s="38"/>
      <c r="C95" s="38"/>
      <c r="D95" s="38"/>
    </row>
    <row r="96" spans="1:4">
      <c r="B96" s="38"/>
      <c r="C96" s="38"/>
      <c r="D96" s="38"/>
    </row>
    <row r="97" spans="2:4">
      <c r="B97" s="38"/>
      <c r="C97" s="38"/>
      <c r="D97" s="38"/>
    </row>
  </sheetData>
  <mergeCells count="4">
    <mergeCell ref="A1:D1"/>
    <mergeCell ref="A34:D34"/>
    <mergeCell ref="A35:D35"/>
    <mergeCell ref="B41:D41"/>
  </mergeCells>
  <pageMargins left="0.511811024" right="0.511811024" top="1.42625" bottom="0.78740157499999996" header="0.30625000000000002" footer="0.31496062000000002"/>
  <pageSetup paperSize="9" scale="84"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F76"/>
  <sheetViews>
    <sheetView view="pageBreakPreview" topLeftCell="A13" zoomScaleNormal="100" zoomScaleSheetLayoutView="100" workbookViewId="0">
      <selection activeCell="C31" sqref="C31"/>
    </sheetView>
  </sheetViews>
  <sheetFormatPr defaultRowHeight="14.25"/>
  <cols>
    <col min="1" max="1" width="10" style="11" customWidth="1"/>
    <col min="2" max="2" width="27.7109375" style="11" customWidth="1"/>
    <col min="3" max="3" width="37.85546875" style="11" customWidth="1"/>
    <col min="4" max="16384" width="9.140625" style="11"/>
  </cols>
  <sheetData>
    <row r="1" spans="1:6" s="37" customFormat="1" ht="42.75" customHeight="1">
      <c r="A1" s="693" t="s">
        <v>119</v>
      </c>
      <c r="B1" s="693"/>
      <c r="C1" s="693"/>
      <c r="D1" s="693"/>
      <c r="E1" s="58"/>
      <c r="F1" s="58"/>
    </row>
    <row r="2" spans="1:6">
      <c r="A2" s="12"/>
      <c r="B2" s="12"/>
      <c r="C2" s="12"/>
    </row>
    <row r="3" spans="1:6">
      <c r="A3" s="13"/>
      <c r="B3" s="14"/>
      <c r="C3" s="15"/>
    </row>
    <row r="4" spans="1:6">
      <c r="B4" s="59" t="s">
        <v>121</v>
      </c>
      <c r="C4" s="59" t="s">
        <v>120</v>
      </c>
    </row>
    <row r="5" spans="1:6">
      <c r="B5" s="49"/>
      <c r="C5" s="49"/>
    </row>
    <row r="6" spans="1:6">
      <c r="B6" s="50">
        <v>42736</v>
      </c>
      <c r="C6" s="51">
        <v>297.70999999999998</v>
      </c>
    </row>
    <row r="7" spans="1:6">
      <c r="B7" s="50">
        <v>42767</v>
      </c>
      <c r="C7" s="51">
        <v>247.78</v>
      </c>
    </row>
    <row r="8" spans="1:6">
      <c r="B8" s="50">
        <v>42795</v>
      </c>
      <c r="C8" s="51">
        <v>289.20999999999998</v>
      </c>
    </row>
    <row r="9" spans="1:6">
      <c r="B9" s="50">
        <v>42826</v>
      </c>
      <c r="C9" s="51">
        <v>247.87</v>
      </c>
    </row>
    <row r="10" spans="1:6" s="21" customFormat="1">
      <c r="B10" s="50">
        <v>42856</v>
      </c>
      <c r="C10" s="52">
        <v>281.82</v>
      </c>
    </row>
    <row r="11" spans="1:6">
      <c r="B11" s="50">
        <v>42887</v>
      </c>
      <c r="C11" s="51">
        <v>258.70999999999998</v>
      </c>
    </row>
    <row r="12" spans="1:6">
      <c r="B12" s="50">
        <v>42917</v>
      </c>
      <c r="C12" s="51">
        <v>251.22</v>
      </c>
    </row>
    <row r="13" spans="1:6">
      <c r="B13" s="50">
        <v>42948</v>
      </c>
      <c r="C13" s="51">
        <v>267.75</v>
      </c>
    </row>
    <row r="14" spans="1:6">
      <c r="B14" s="50">
        <v>42979</v>
      </c>
      <c r="C14" s="51">
        <v>252.51</v>
      </c>
    </row>
    <row r="15" spans="1:6">
      <c r="B15" s="50">
        <v>43009</v>
      </c>
      <c r="C15" s="51">
        <v>281.04000000000002</v>
      </c>
    </row>
    <row r="16" spans="1:6">
      <c r="B16" s="50">
        <v>43040</v>
      </c>
      <c r="C16" s="51">
        <v>286.32</v>
      </c>
    </row>
    <row r="17" spans="1:6">
      <c r="B17" s="50">
        <v>43070</v>
      </c>
      <c r="C17" s="51">
        <v>303.17</v>
      </c>
    </row>
    <row r="18" spans="1:6">
      <c r="B18" s="50">
        <v>43101</v>
      </c>
      <c r="C18" s="51">
        <v>307.54000000000002</v>
      </c>
    </row>
    <row r="19" spans="1:6">
      <c r="B19" s="50">
        <v>43132</v>
      </c>
      <c r="C19" s="51">
        <v>291.37</v>
      </c>
    </row>
    <row r="20" spans="1:6">
      <c r="B20" s="50">
        <v>43160</v>
      </c>
      <c r="C20" s="51">
        <v>293.48</v>
      </c>
    </row>
    <row r="21" spans="1:6">
      <c r="B21" s="50">
        <v>43191</v>
      </c>
      <c r="C21" s="51">
        <v>272.85000000000002</v>
      </c>
    </row>
    <row r="22" spans="1:6">
      <c r="B22" s="50">
        <v>43221</v>
      </c>
      <c r="C22" s="51">
        <v>234.57</v>
      </c>
    </row>
    <row r="23" spans="1:6">
      <c r="B23" s="50">
        <v>43252</v>
      </c>
      <c r="C23" s="51">
        <v>298.17</v>
      </c>
    </row>
    <row r="24" spans="1:6">
      <c r="B24" s="50">
        <v>43282</v>
      </c>
      <c r="C24" s="51">
        <v>272.44</v>
      </c>
    </row>
    <row r="25" spans="1:6">
      <c r="B25" s="50">
        <v>43313</v>
      </c>
      <c r="C25" s="51">
        <v>282.89999999999998</v>
      </c>
    </row>
    <row r="26" spans="1:6">
      <c r="B26" s="50">
        <v>43344</v>
      </c>
      <c r="C26" s="51">
        <v>262.82</v>
      </c>
    </row>
    <row r="27" spans="1:6">
      <c r="B27" s="50">
        <v>43374</v>
      </c>
      <c r="C27" s="51">
        <v>281.14999999999998</v>
      </c>
    </row>
    <row r="28" spans="1:6">
      <c r="B28" s="50">
        <v>43405</v>
      </c>
      <c r="C28" s="51">
        <v>301.02</v>
      </c>
    </row>
    <row r="29" spans="1:6" ht="15" thickBot="1">
      <c r="B29" s="54">
        <v>43435</v>
      </c>
      <c r="C29" s="55">
        <v>307.14</v>
      </c>
    </row>
    <row r="30" spans="1:6" ht="39" thickBot="1">
      <c r="B30" s="56" t="s">
        <v>122</v>
      </c>
      <c r="C30" s="57">
        <f>AVERAGE(C6:C29)</f>
        <v>277.93999999999994</v>
      </c>
    </row>
    <row r="31" spans="1:6">
      <c r="A31" s="22"/>
      <c r="B31" s="48"/>
      <c r="C31" s="33"/>
    </row>
    <row r="32" spans="1:6" s="37" customFormat="1" ht="30.75" customHeight="1">
      <c r="A32" s="694" t="s">
        <v>123</v>
      </c>
      <c r="B32" s="694"/>
      <c r="C32" s="694"/>
      <c r="D32" s="694"/>
      <c r="E32" s="61"/>
      <c r="F32" s="61"/>
    </row>
    <row r="33" spans="1:3">
      <c r="A33" s="13"/>
      <c r="B33" s="8"/>
      <c r="C33" s="33"/>
    </row>
    <row r="34" spans="1:3">
      <c r="A34" s="12"/>
      <c r="B34" s="12"/>
      <c r="C34" s="12"/>
    </row>
    <row r="35" spans="1:3">
      <c r="A35" s="38"/>
      <c r="B35" s="12"/>
      <c r="C35" s="12"/>
    </row>
    <row r="36" spans="1:3" ht="29.25" customHeight="1">
      <c r="A36" s="690"/>
      <c r="B36" s="690"/>
      <c r="C36" s="690"/>
    </row>
    <row r="37" spans="1:3" ht="16.5" customHeight="1">
      <c r="A37" s="691"/>
      <c r="B37" s="691"/>
      <c r="C37" s="691"/>
    </row>
    <row r="39" spans="1:3">
      <c r="A39" s="38"/>
      <c r="B39" s="38"/>
      <c r="C39" s="12"/>
    </row>
    <row r="40" spans="1:3">
      <c r="A40" s="38"/>
      <c r="B40" s="38"/>
      <c r="C40" s="12"/>
    </row>
    <row r="41" spans="1:3">
      <c r="A41" s="38"/>
      <c r="B41" s="38"/>
      <c r="C41" s="12"/>
    </row>
    <row r="42" spans="1:3">
      <c r="A42" s="38"/>
      <c r="B42" s="38"/>
      <c r="C42" s="12"/>
    </row>
    <row r="43" spans="1:3" s="21" customFormat="1" ht="25.5" customHeight="1">
      <c r="A43" s="39"/>
      <c r="B43" s="692"/>
      <c r="C43" s="692"/>
    </row>
    <row r="44" spans="1:3">
      <c r="A44" s="38"/>
      <c r="B44" s="38"/>
      <c r="C44" s="38"/>
    </row>
    <row r="45" spans="1:3">
      <c r="A45" s="38"/>
      <c r="B45" s="28"/>
      <c r="C45" s="38"/>
    </row>
    <row r="46" spans="1:3">
      <c r="A46" s="38"/>
      <c r="B46" s="28"/>
      <c r="C46" s="38"/>
    </row>
    <row r="47" spans="1:3">
      <c r="A47" s="38"/>
      <c r="B47" s="38"/>
      <c r="C47" s="38"/>
    </row>
    <row r="48" spans="1:3">
      <c r="A48" s="38"/>
      <c r="B48" s="38"/>
      <c r="C48" s="38"/>
    </row>
    <row r="49" spans="1:4">
      <c r="A49" s="38"/>
      <c r="B49" s="60"/>
      <c r="C49" s="38"/>
    </row>
    <row r="50" spans="1:4">
      <c r="A50" s="38"/>
      <c r="B50" s="28"/>
      <c r="C50" s="38"/>
    </row>
    <row r="51" spans="1:4">
      <c r="A51" s="38"/>
      <c r="B51" s="38"/>
      <c r="C51" s="38"/>
    </row>
    <row r="52" spans="1:4">
      <c r="A52" s="38"/>
      <c r="B52" s="28"/>
      <c r="C52" s="38"/>
    </row>
    <row r="53" spans="1:4">
      <c r="A53" s="38"/>
      <c r="B53" s="38"/>
      <c r="C53" s="38"/>
    </row>
    <row r="54" spans="1:4">
      <c r="A54" s="38"/>
      <c r="B54" s="38"/>
      <c r="C54" s="38"/>
    </row>
    <row r="55" spans="1:4">
      <c r="A55" s="38"/>
      <c r="B55" s="38"/>
      <c r="C55" s="38"/>
    </row>
    <row r="56" spans="1:4">
      <c r="A56" s="38"/>
      <c r="B56" s="38"/>
      <c r="C56" s="38"/>
    </row>
    <row r="57" spans="1:4">
      <c r="A57" s="38"/>
      <c r="B57" s="38"/>
      <c r="C57" s="38"/>
    </row>
    <row r="58" spans="1:4">
      <c r="A58" s="38"/>
      <c r="B58" s="38"/>
      <c r="C58" s="38"/>
    </row>
    <row r="59" spans="1:4">
      <c r="A59" s="38"/>
      <c r="B59" s="38"/>
      <c r="C59" s="38"/>
    </row>
    <row r="60" spans="1:4">
      <c r="A60" s="38"/>
      <c r="B60" s="38"/>
      <c r="C60" s="38"/>
    </row>
    <row r="61" spans="1:4">
      <c r="A61" s="38"/>
      <c r="B61" s="38"/>
      <c r="C61" s="38"/>
    </row>
    <row r="62" spans="1:4">
      <c r="A62" s="32"/>
      <c r="B62" s="32"/>
      <c r="C62" s="32"/>
      <c r="D62" s="32"/>
    </row>
    <row r="63" spans="1:4">
      <c r="A63" s="23"/>
      <c r="B63" s="23"/>
      <c r="C63" s="23"/>
      <c r="D63" s="23"/>
    </row>
    <row r="64" spans="1:4">
      <c r="B64" s="16"/>
      <c r="C64" s="16"/>
    </row>
    <row r="65" spans="1:4">
      <c r="B65" s="16"/>
      <c r="C65" s="16"/>
    </row>
    <row r="66" spans="1:4">
      <c r="B66" s="42"/>
      <c r="C66" s="14"/>
    </row>
    <row r="67" spans="1:4">
      <c r="B67" s="16"/>
      <c r="C67" s="14"/>
    </row>
    <row r="68" spans="1:4">
      <c r="B68" s="16"/>
      <c r="C68" s="14"/>
    </row>
    <row r="69" spans="1:4">
      <c r="B69" s="16"/>
      <c r="C69" s="14"/>
    </row>
    <row r="70" spans="1:4">
      <c r="B70" s="16"/>
      <c r="C70" s="14"/>
    </row>
    <row r="71" spans="1:4">
      <c r="A71" s="23"/>
      <c r="B71" s="23"/>
      <c r="C71" s="23"/>
      <c r="D71" s="23"/>
    </row>
    <row r="72" spans="1:4">
      <c r="B72" s="16"/>
      <c r="C72" s="16"/>
      <c r="D72" s="45"/>
    </row>
    <row r="73" spans="1:4">
      <c r="B73" s="16"/>
      <c r="C73" s="16"/>
      <c r="D73" s="45"/>
    </row>
    <row r="74" spans="1:4">
      <c r="B74" s="42"/>
      <c r="C74" s="14"/>
      <c r="D74" s="45"/>
    </row>
    <row r="75" spans="1:4">
      <c r="B75" s="16"/>
      <c r="C75" s="14"/>
      <c r="D75" s="45"/>
    </row>
    <row r="76" spans="1:4">
      <c r="B76" s="16"/>
      <c r="C76" s="14"/>
      <c r="D76" s="45"/>
    </row>
  </sheetData>
  <mergeCells count="5">
    <mergeCell ref="A36:C36"/>
    <mergeCell ref="A37:C37"/>
    <mergeCell ref="B43:C43"/>
    <mergeCell ref="A1:D1"/>
    <mergeCell ref="A32:D32"/>
  </mergeCells>
  <pageMargins left="0.511811024" right="0.511811024" top="1.61458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5" max="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F277"/>
  <sheetViews>
    <sheetView view="pageBreakPreview" topLeftCell="A265" zoomScaleNormal="100" zoomScaleSheetLayoutView="100" workbookViewId="0">
      <selection activeCell="C278" sqref="C278"/>
    </sheetView>
  </sheetViews>
  <sheetFormatPr defaultRowHeight="12.75"/>
  <cols>
    <col min="1" max="1" width="5" style="38" customWidth="1"/>
    <col min="2" max="2" width="46" style="38" customWidth="1"/>
    <col min="3" max="3" width="24.5703125" style="69" customWidth="1"/>
    <col min="4" max="4" width="13" style="38" customWidth="1"/>
    <col min="5" max="5" width="14.42578125" style="28" customWidth="1"/>
    <col min="6" max="6" width="10.140625" style="97" bestFit="1" customWidth="1"/>
    <col min="7" max="16384" width="9.140625" style="38"/>
  </cols>
  <sheetData>
    <row r="1" spans="1:6" s="62" customFormat="1" ht="44.25" customHeight="1" thickBot="1">
      <c r="A1" s="698" t="s">
        <v>424</v>
      </c>
      <c r="B1" s="698"/>
      <c r="C1" s="698"/>
      <c r="D1" s="698"/>
      <c r="E1" s="698"/>
      <c r="F1" s="698"/>
    </row>
    <row r="2" spans="1:6" s="74" customFormat="1" ht="29.25" customHeight="1" thickBot="1">
      <c r="A2" s="83" t="s">
        <v>426</v>
      </c>
      <c r="B2" s="84" t="s">
        <v>161</v>
      </c>
      <c r="C2" s="82" t="s">
        <v>162</v>
      </c>
      <c r="D2" s="82" t="s">
        <v>423</v>
      </c>
      <c r="E2" s="101" t="s">
        <v>425</v>
      </c>
      <c r="F2" s="102" t="s">
        <v>427</v>
      </c>
    </row>
    <row r="3" spans="1:6">
      <c r="A3" s="105">
        <v>1</v>
      </c>
      <c r="B3" s="106" t="s">
        <v>167</v>
      </c>
      <c r="C3" s="107" t="s">
        <v>390</v>
      </c>
      <c r="D3" s="108">
        <v>470</v>
      </c>
      <c r="E3" s="109">
        <v>2</v>
      </c>
      <c r="F3" s="110">
        <f>TRUNC(D3/E3,2)</f>
        <v>235</v>
      </c>
    </row>
    <row r="4" spans="1:6" s="63" customFormat="1">
      <c r="A4" s="85">
        <v>3</v>
      </c>
      <c r="B4" s="88" t="s">
        <v>168</v>
      </c>
      <c r="C4" s="77" t="s">
        <v>391</v>
      </c>
      <c r="D4" s="75">
        <v>150</v>
      </c>
      <c r="E4" s="98">
        <v>1</v>
      </c>
      <c r="F4" s="103">
        <f>TRUNC(D4/E4,2)</f>
        <v>150</v>
      </c>
    </row>
    <row r="5" spans="1:6" s="63" customFormat="1">
      <c r="A5" s="86">
        <v>4</v>
      </c>
      <c r="B5" s="88" t="s">
        <v>169</v>
      </c>
      <c r="C5" s="77" t="s">
        <v>391</v>
      </c>
      <c r="D5" s="75">
        <v>255</v>
      </c>
      <c r="E5" s="98">
        <v>1</v>
      </c>
      <c r="F5" s="103">
        <f t="shared" ref="F5:F68" si="0">TRUNC(D5/E5,2)</f>
        <v>255</v>
      </c>
    </row>
    <row r="6" spans="1:6" s="63" customFormat="1">
      <c r="A6" s="85">
        <v>5</v>
      </c>
      <c r="B6" s="88" t="s">
        <v>170</v>
      </c>
      <c r="C6" s="77" t="s">
        <v>391</v>
      </c>
      <c r="D6" s="75">
        <v>127</v>
      </c>
      <c r="E6" s="98">
        <v>1</v>
      </c>
      <c r="F6" s="103">
        <f t="shared" si="0"/>
        <v>127</v>
      </c>
    </row>
    <row r="7" spans="1:6" s="63" customFormat="1">
      <c r="A7" s="85">
        <v>6</v>
      </c>
      <c r="B7" s="88" t="s">
        <v>171</v>
      </c>
      <c r="C7" s="77" t="s">
        <v>392</v>
      </c>
      <c r="D7" s="75">
        <v>1100</v>
      </c>
      <c r="E7" s="98">
        <v>2</v>
      </c>
      <c r="F7" s="103">
        <f t="shared" si="0"/>
        <v>550</v>
      </c>
    </row>
    <row r="8" spans="1:6" s="64" customFormat="1" ht="25.5">
      <c r="A8" s="86">
        <v>7</v>
      </c>
      <c r="B8" s="89" t="s">
        <v>172</v>
      </c>
      <c r="C8" s="77" t="s">
        <v>392</v>
      </c>
      <c r="D8" s="75">
        <v>2400</v>
      </c>
      <c r="E8" s="98">
        <v>2</v>
      </c>
      <c r="F8" s="103">
        <f t="shared" si="0"/>
        <v>1200</v>
      </c>
    </row>
    <row r="9" spans="1:6" s="63" customFormat="1">
      <c r="A9" s="85">
        <v>8</v>
      </c>
      <c r="B9" s="88" t="s">
        <v>173</v>
      </c>
      <c r="C9" s="77" t="s">
        <v>392</v>
      </c>
      <c r="D9" s="75">
        <v>1750</v>
      </c>
      <c r="E9" s="98">
        <v>2</v>
      </c>
      <c r="F9" s="103">
        <f t="shared" si="0"/>
        <v>875</v>
      </c>
    </row>
    <row r="10" spans="1:6" s="63" customFormat="1">
      <c r="A10" s="85">
        <v>9</v>
      </c>
      <c r="B10" s="88" t="s">
        <v>174</v>
      </c>
      <c r="C10" s="77" t="s">
        <v>392</v>
      </c>
      <c r="D10" s="75">
        <v>871</v>
      </c>
      <c r="E10" s="98">
        <v>2</v>
      </c>
      <c r="F10" s="103">
        <f t="shared" si="0"/>
        <v>435.5</v>
      </c>
    </row>
    <row r="11" spans="1:6" s="63" customFormat="1">
      <c r="A11" s="86">
        <v>10</v>
      </c>
      <c r="B11" s="88" t="s">
        <v>175</v>
      </c>
      <c r="C11" s="77" t="s">
        <v>392</v>
      </c>
      <c r="D11" s="75">
        <v>767</v>
      </c>
      <c r="E11" s="98">
        <v>2</v>
      </c>
      <c r="F11" s="103">
        <f t="shared" si="0"/>
        <v>383.5</v>
      </c>
    </row>
    <row r="12" spans="1:6" s="63" customFormat="1">
      <c r="A12" s="85">
        <v>11</v>
      </c>
      <c r="B12" s="88" t="s">
        <v>176</v>
      </c>
      <c r="C12" s="77" t="s">
        <v>392</v>
      </c>
      <c r="D12" s="75">
        <v>350</v>
      </c>
      <c r="E12" s="98">
        <v>2</v>
      </c>
      <c r="F12" s="103">
        <f t="shared" si="0"/>
        <v>175</v>
      </c>
    </row>
    <row r="13" spans="1:6" s="63" customFormat="1">
      <c r="A13" s="85">
        <v>12</v>
      </c>
      <c r="B13" s="88" t="s">
        <v>177</v>
      </c>
      <c r="C13" s="77" t="s">
        <v>392</v>
      </c>
      <c r="D13" s="75">
        <v>450</v>
      </c>
      <c r="E13" s="98">
        <v>2</v>
      </c>
      <c r="F13" s="103">
        <f t="shared" si="0"/>
        <v>225</v>
      </c>
    </row>
    <row r="14" spans="1:6" s="63" customFormat="1">
      <c r="A14" s="86">
        <v>13</v>
      </c>
      <c r="B14" s="88" t="s">
        <v>178</v>
      </c>
      <c r="C14" s="77" t="s">
        <v>392</v>
      </c>
      <c r="D14" s="75">
        <v>250</v>
      </c>
      <c r="E14" s="98">
        <v>2</v>
      </c>
      <c r="F14" s="103">
        <f t="shared" si="0"/>
        <v>125</v>
      </c>
    </row>
    <row r="15" spans="1:6" s="63" customFormat="1">
      <c r="A15" s="85">
        <v>14</v>
      </c>
      <c r="B15" s="88" t="s">
        <v>179</v>
      </c>
      <c r="C15" s="77" t="s">
        <v>392</v>
      </c>
      <c r="D15" s="75">
        <v>42</v>
      </c>
      <c r="E15" s="98">
        <v>2</v>
      </c>
      <c r="F15" s="103">
        <f t="shared" si="0"/>
        <v>21</v>
      </c>
    </row>
    <row r="16" spans="1:6" s="63" customFormat="1">
      <c r="A16" s="85">
        <v>15</v>
      </c>
      <c r="B16" s="88" t="s">
        <v>180</v>
      </c>
      <c r="C16" s="77" t="s">
        <v>393</v>
      </c>
      <c r="D16" s="75">
        <v>500</v>
      </c>
      <c r="E16" s="98">
        <v>1</v>
      </c>
      <c r="F16" s="103">
        <f t="shared" si="0"/>
        <v>500</v>
      </c>
    </row>
    <row r="17" spans="1:6" s="63" customFormat="1">
      <c r="A17" s="86">
        <v>16</v>
      </c>
      <c r="B17" s="88" t="s">
        <v>181</v>
      </c>
      <c r="C17" s="77" t="s">
        <v>394</v>
      </c>
      <c r="D17" s="75">
        <v>1000</v>
      </c>
      <c r="E17" s="98">
        <v>2</v>
      </c>
      <c r="F17" s="103">
        <f t="shared" si="0"/>
        <v>500</v>
      </c>
    </row>
    <row r="18" spans="1:6" s="63" customFormat="1">
      <c r="A18" s="85">
        <v>17</v>
      </c>
      <c r="B18" s="88" t="s">
        <v>182</v>
      </c>
      <c r="C18" s="77" t="s">
        <v>394</v>
      </c>
      <c r="D18" s="75">
        <v>12000</v>
      </c>
      <c r="E18" s="98">
        <v>2</v>
      </c>
      <c r="F18" s="103">
        <f t="shared" si="0"/>
        <v>6000</v>
      </c>
    </row>
    <row r="19" spans="1:6" s="63" customFormat="1">
      <c r="A19" s="85">
        <v>18</v>
      </c>
      <c r="B19" s="88" t="s">
        <v>183</v>
      </c>
      <c r="C19" s="77" t="s">
        <v>394</v>
      </c>
      <c r="D19" s="75">
        <v>4500</v>
      </c>
      <c r="E19" s="98">
        <v>2</v>
      </c>
      <c r="F19" s="103">
        <f t="shared" si="0"/>
        <v>2250</v>
      </c>
    </row>
    <row r="20" spans="1:6" s="63" customFormat="1">
      <c r="A20" s="86">
        <v>19</v>
      </c>
      <c r="B20" s="88" t="s">
        <v>184</v>
      </c>
      <c r="C20" s="77" t="s">
        <v>394</v>
      </c>
      <c r="D20" s="75">
        <v>2060</v>
      </c>
      <c r="E20" s="98">
        <v>2</v>
      </c>
      <c r="F20" s="103">
        <f t="shared" si="0"/>
        <v>1030</v>
      </c>
    </row>
    <row r="21" spans="1:6" s="63" customFormat="1">
      <c r="A21" s="85">
        <v>20</v>
      </c>
      <c r="B21" s="88" t="s">
        <v>185</v>
      </c>
      <c r="C21" s="77" t="s">
        <v>395</v>
      </c>
      <c r="D21" s="75">
        <v>750</v>
      </c>
      <c r="E21" s="98">
        <v>1</v>
      </c>
      <c r="F21" s="103">
        <f t="shared" si="0"/>
        <v>750</v>
      </c>
    </row>
    <row r="22" spans="1:6" s="63" customFormat="1">
      <c r="A22" s="85">
        <v>21</v>
      </c>
      <c r="B22" s="88" t="s">
        <v>186</v>
      </c>
      <c r="C22" s="77" t="s">
        <v>395</v>
      </c>
      <c r="D22" s="75">
        <v>67</v>
      </c>
      <c r="E22" s="98">
        <v>1</v>
      </c>
      <c r="F22" s="103">
        <f t="shared" si="0"/>
        <v>67</v>
      </c>
    </row>
    <row r="23" spans="1:6" s="63" customFormat="1">
      <c r="A23" s="86">
        <v>22</v>
      </c>
      <c r="B23" s="88" t="s">
        <v>187</v>
      </c>
      <c r="C23" s="77" t="s">
        <v>395</v>
      </c>
      <c r="D23" s="75">
        <v>540</v>
      </c>
      <c r="E23" s="98">
        <v>1</v>
      </c>
      <c r="F23" s="103">
        <f t="shared" si="0"/>
        <v>540</v>
      </c>
    </row>
    <row r="24" spans="1:6" s="63" customFormat="1">
      <c r="A24" s="85">
        <v>23</v>
      </c>
      <c r="B24" s="88" t="s">
        <v>188</v>
      </c>
      <c r="C24" s="77" t="s">
        <v>395</v>
      </c>
      <c r="D24" s="75">
        <v>81</v>
      </c>
      <c r="E24" s="98">
        <v>1</v>
      </c>
      <c r="F24" s="103">
        <f t="shared" si="0"/>
        <v>81</v>
      </c>
    </row>
    <row r="25" spans="1:6" s="63" customFormat="1">
      <c r="A25" s="85">
        <v>24</v>
      </c>
      <c r="B25" s="88" t="s">
        <v>189</v>
      </c>
      <c r="C25" s="77" t="s">
        <v>395</v>
      </c>
      <c r="D25" s="75">
        <v>115</v>
      </c>
      <c r="E25" s="98">
        <v>1</v>
      </c>
      <c r="F25" s="103">
        <f t="shared" si="0"/>
        <v>115</v>
      </c>
    </row>
    <row r="26" spans="1:6" s="63" customFormat="1">
      <c r="A26" s="86">
        <v>25</v>
      </c>
      <c r="B26" s="88" t="s">
        <v>190</v>
      </c>
      <c r="C26" s="77" t="s">
        <v>395</v>
      </c>
      <c r="D26" s="75">
        <v>99</v>
      </c>
      <c r="E26" s="98">
        <v>1</v>
      </c>
      <c r="F26" s="103">
        <f t="shared" si="0"/>
        <v>99</v>
      </c>
    </row>
    <row r="27" spans="1:6" s="63" customFormat="1">
      <c r="A27" s="85">
        <v>26</v>
      </c>
      <c r="B27" s="88" t="s">
        <v>191</v>
      </c>
      <c r="C27" s="77" t="s">
        <v>396</v>
      </c>
      <c r="D27" s="75">
        <v>290</v>
      </c>
      <c r="E27" s="98">
        <v>1</v>
      </c>
      <c r="F27" s="103">
        <f t="shared" si="0"/>
        <v>290</v>
      </c>
    </row>
    <row r="28" spans="1:6" s="63" customFormat="1">
      <c r="A28" s="85">
        <v>27</v>
      </c>
      <c r="B28" s="88" t="s">
        <v>192</v>
      </c>
      <c r="C28" s="77" t="s">
        <v>396</v>
      </c>
      <c r="D28" s="75">
        <v>600</v>
      </c>
      <c r="E28" s="98">
        <v>1</v>
      </c>
      <c r="F28" s="103">
        <f t="shared" si="0"/>
        <v>600</v>
      </c>
    </row>
    <row r="29" spans="1:6" s="63" customFormat="1">
      <c r="A29" s="86">
        <v>28</v>
      </c>
      <c r="B29" s="88" t="s">
        <v>193</v>
      </c>
      <c r="C29" s="77" t="s">
        <v>396</v>
      </c>
      <c r="D29" s="75">
        <v>275</v>
      </c>
      <c r="E29" s="98">
        <v>1</v>
      </c>
      <c r="F29" s="103">
        <f t="shared" si="0"/>
        <v>275</v>
      </c>
    </row>
    <row r="30" spans="1:6" s="63" customFormat="1">
      <c r="A30" s="85">
        <v>29</v>
      </c>
      <c r="B30" s="88" t="s">
        <v>194</v>
      </c>
      <c r="C30" s="77" t="s">
        <v>397</v>
      </c>
      <c r="D30" s="75">
        <v>160</v>
      </c>
      <c r="E30" s="98">
        <v>1</v>
      </c>
      <c r="F30" s="103">
        <f t="shared" si="0"/>
        <v>160</v>
      </c>
    </row>
    <row r="31" spans="1:6" s="63" customFormat="1">
      <c r="A31" s="85">
        <v>30</v>
      </c>
      <c r="B31" s="88" t="s">
        <v>195</v>
      </c>
      <c r="C31" s="77" t="s">
        <v>397</v>
      </c>
      <c r="D31" s="75">
        <v>96</v>
      </c>
      <c r="E31" s="98">
        <v>1</v>
      </c>
      <c r="F31" s="103">
        <f t="shared" si="0"/>
        <v>96</v>
      </c>
    </row>
    <row r="32" spans="1:6" s="63" customFormat="1">
      <c r="A32" s="86">
        <v>31</v>
      </c>
      <c r="B32" s="88" t="s">
        <v>196</v>
      </c>
      <c r="C32" s="77" t="s">
        <v>397</v>
      </c>
      <c r="D32" s="75">
        <v>81</v>
      </c>
      <c r="E32" s="98">
        <v>1</v>
      </c>
      <c r="F32" s="103">
        <f t="shared" si="0"/>
        <v>81</v>
      </c>
    </row>
    <row r="33" spans="1:6" s="63" customFormat="1">
      <c r="A33" s="85">
        <v>32</v>
      </c>
      <c r="B33" s="88" t="s">
        <v>197</v>
      </c>
      <c r="C33" s="77" t="s">
        <v>397</v>
      </c>
      <c r="D33" s="75">
        <v>91</v>
      </c>
      <c r="E33" s="98">
        <v>1</v>
      </c>
      <c r="F33" s="103">
        <f t="shared" si="0"/>
        <v>91</v>
      </c>
    </row>
    <row r="34" spans="1:6" s="63" customFormat="1">
      <c r="A34" s="85">
        <v>33</v>
      </c>
      <c r="B34" s="88" t="s">
        <v>198</v>
      </c>
      <c r="C34" s="77" t="s">
        <v>397</v>
      </c>
      <c r="D34" s="75">
        <v>1000</v>
      </c>
      <c r="E34" s="98">
        <v>1</v>
      </c>
      <c r="F34" s="103">
        <f t="shared" si="0"/>
        <v>1000</v>
      </c>
    </row>
    <row r="35" spans="1:6" s="63" customFormat="1">
      <c r="A35" s="86">
        <v>34</v>
      </c>
      <c r="B35" s="88" t="s">
        <v>199</v>
      </c>
      <c r="C35" s="77" t="s">
        <v>397</v>
      </c>
      <c r="D35" s="75">
        <v>52</v>
      </c>
      <c r="E35" s="98">
        <v>1</v>
      </c>
      <c r="F35" s="103">
        <f t="shared" si="0"/>
        <v>52</v>
      </c>
    </row>
    <row r="36" spans="1:6">
      <c r="A36" s="85">
        <v>35</v>
      </c>
      <c r="B36" s="88" t="s">
        <v>200</v>
      </c>
      <c r="C36" s="75" t="s">
        <v>398</v>
      </c>
      <c r="D36" s="75">
        <v>550</v>
      </c>
      <c r="E36" s="98">
        <v>1</v>
      </c>
      <c r="F36" s="103">
        <f t="shared" si="0"/>
        <v>550</v>
      </c>
    </row>
    <row r="37" spans="1:6" s="62" customFormat="1" ht="15" customHeight="1">
      <c r="A37" s="85">
        <v>36</v>
      </c>
      <c r="B37" s="88" t="s">
        <v>201</v>
      </c>
      <c r="C37" s="75" t="s">
        <v>398</v>
      </c>
      <c r="D37" s="75">
        <v>550</v>
      </c>
      <c r="E37" s="99">
        <v>1</v>
      </c>
      <c r="F37" s="103">
        <f t="shared" si="0"/>
        <v>550</v>
      </c>
    </row>
    <row r="38" spans="1:6">
      <c r="A38" s="86">
        <v>37</v>
      </c>
      <c r="B38" s="88" t="s">
        <v>202</v>
      </c>
      <c r="C38" s="75" t="s">
        <v>398</v>
      </c>
      <c r="D38" s="75">
        <v>110</v>
      </c>
      <c r="E38" s="98">
        <v>1</v>
      </c>
      <c r="F38" s="103">
        <f t="shared" si="0"/>
        <v>110</v>
      </c>
    </row>
    <row r="39" spans="1:6">
      <c r="A39" s="85">
        <v>38</v>
      </c>
      <c r="B39" s="90" t="s">
        <v>203</v>
      </c>
      <c r="C39" s="75" t="s">
        <v>398</v>
      </c>
      <c r="D39" s="75">
        <v>75</v>
      </c>
      <c r="E39" s="98">
        <v>1</v>
      </c>
      <c r="F39" s="103">
        <f t="shared" si="0"/>
        <v>75</v>
      </c>
    </row>
    <row r="40" spans="1:6">
      <c r="A40" s="85">
        <v>39</v>
      </c>
      <c r="B40" s="91" t="s">
        <v>179</v>
      </c>
      <c r="C40" s="75" t="s">
        <v>398</v>
      </c>
      <c r="D40" s="75">
        <v>50</v>
      </c>
      <c r="E40" s="98">
        <v>1</v>
      </c>
      <c r="F40" s="103">
        <f t="shared" si="0"/>
        <v>50</v>
      </c>
    </row>
    <row r="41" spans="1:6" ht="14.25" customHeight="1">
      <c r="A41" s="86">
        <v>40</v>
      </c>
      <c r="B41" s="88" t="s">
        <v>204</v>
      </c>
      <c r="C41" s="75" t="s">
        <v>398</v>
      </c>
      <c r="D41" s="75">
        <v>200</v>
      </c>
      <c r="E41" s="98">
        <v>1</v>
      </c>
      <c r="F41" s="103">
        <f t="shared" si="0"/>
        <v>200</v>
      </c>
    </row>
    <row r="42" spans="1:6">
      <c r="A42" s="85">
        <v>41</v>
      </c>
      <c r="B42" s="88" t="s">
        <v>205</v>
      </c>
      <c r="C42" s="77" t="s">
        <v>399</v>
      </c>
      <c r="D42" s="75">
        <v>247</v>
      </c>
      <c r="E42" s="98">
        <v>1</v>
      </c>
      <c r="F42" s="103">
        <f t="shared" si="0"/>
        <v>247</v>
      </c>
    </row>
    <row r="43" spans="1:6">
      <c r="A43" s="85">
        <v>42</v>
      </c>
      <c r="B43" s="88" t="s">
        <v>206</v>
      </c>
      <c r="C43" s="77" t="s">
        <v>399</v>
      </c>
      <c r="D43" s="75">
        <v>350</v>
      </c>
      <c r="E43" s="98">
        <v>1</v>
      </c>
      <c r="F43" s="103">
        <f t="shared" si="0"/>
        <v>350</v>
      </c>
    </row>
    <row r="44" spans="1:6">
      <c r="A44" s="86">
        <v>43</v>
      </c>
      <c r="B44" s="88" t="s">
        <v>207</v>
      </c>
      <c r="C44" s="77" t="s">
        <v>399</v>
      </c>
      <c r="D44" s="75">
        <v>68</v>
      </c>
      <c r="E44" s="98">
        <v>1</v>
      </c>
      <c r="F44" s="103">
        <f t="shared" si="0"/>
        <v>68</v>
      </c>
    </row>
    <row r="45" spans="1:6">
      <c r="A45" s="85">
        <v>44</v>
      </c>
      <c r="B45" s="88" t="s">
        <v>208</v>
      </c>
      <c r="C45" s="77" t="s">
        <v>399</v>
      </c>
      <c r="D45" s="75">
        <v>71</v>
      </c>
      <c r="E45" s="98">
        <v>1</v>
      </c>
      <c r="F45" s="103">
        <f t="shared" si="0"/>
        <v>71</v>
      </c>
    </row>
    <row r="46" spans="1:6">
      <c r="A46" s="85">
        <v>45</v>
      </c>
      <c r="B46" s="88" t="s">
        <v>209</v>
      </c>
      <c r="C46" s="77" t="s">
        <v>399</v>
      </c>
      <c r="D46" s="75">
        <v>56</v>
      </c>
      <c r="E46" s="98">
        <v>1</v>
      </c>
      <c r="F46" s="103">
        <f t="shared" si="0"/>
        <v>56</v>
      </c>
    </row>
    <row r="47" spans="1:6" s="39" customFormat="1" ht="16.5" customHeight="1">
      <c r="A47" s="86">
        <v>46</v>
      </c>
      <c r="B47" s="88" t="s">
        <v>210</v>
      </c>
      <c r="C47" s="77" t="s">
        <v>399</v>
      </c>
      <c r="D47" s="75">
        <v>65</v>
      </c>
      <c r="E47" s="98">
        <v>1</v>
      </c>
      <c r="F47" s="103">
        <f t="shared" si="0"/>
        <v>65</v>
      </c>
    </row>
    <row r="48" spans="1:6">
      <c r="A48" s="85">
        <v>47</v>
      </c>
      <c r="B48" s="88" t="s">
        <v>211</v>
      </c>
      <c r="C48" s="77" t="s">
        <v>399</v>
      </c>
      <c r="D48" s="75">
        <v>140</v>
      </c>
      <c r="E48" s="98">
        <v>1</v>
      </c>
      <c r="F48" s="103">
        <f t="shared" si="0"/>
        <v>140</v>
      </c>
    </row>
    <row r="49" spans="1:6">
      <c r="A49" s="85">
        <v>48</v>
      </c>
      <c r="B49" s="88" t="s">
        <v>212</v>
      </c>
      <c r="C49" s="75" t="s">
        <v>400</v>
      </c>
      <c r="D49" s="75">
        <v>350</v>
      </c>
      <c r="E49" s="98">
        <v>1</v>
      </c>
      <c r="F49" s="103">
        <f t="shared" si="0"/>
        <v>350</v>
      </c>
    </row>
    <row r="50" spans="1:6">
      <c r="A50" s="86">
        <v>49</v>
      </c>
      <c r="B50" s="88" t="s">
        <v>213</v>
      </c>
      <c r="C50" s="75" t="s">
        <v>400</v>
      </c>
      <c r="D50" s="75">
        <v>60</v>
      </c>
      <c r="E50" s="98">
        <v>1</v>
      </c>
      <c r="F50" s="103">
        <f t="shared" si="0"/>
        <v>60</v>
      </c>
    </row>
    <row r="51" spans="1:6">
      <c r="A51" s="85">
        <v>50</v>
      </c>
      <c r="B51" s="91" t="s">
        <v>214</v>
      </c>
      <c r="C51" s="75" t="s">
        <v>400</v>
      </c>
      <c r="D51" s="75">
        <v>60</v>
      </c>
      <c r="E51" s="98">
        <v>1</v>
      </c>
      <c r="F51" s="103">
        <f t="shared" si="0"/>
        <v>60</v>
      </c>
    </row>
    <row r="52" spans="1:6">
      <c r="A52" s="85">
        <v>51</v>
      </c>
      <c r="B52" s="91" t="s">
        <v>215</v>
      </c>
      <c r="C52" s="75" t="s">
        <v>400</v>
      </c>
      <c r="D52" s="75">
        <v>521</v>
      </c>
      <c r="E52" s="98">
        <v>1</v>
      </c>
      <c r="F52" s="103">
        <f t="shared" si="0"/>
        <v>521</v>
      </c>
    </row>
    <row r="53" spans="1:6">
      <c r="A53" s="86">
        <v>52</v>
      </c>
      <c r="B53" s="92" t="s">
        <v>216</v>
      </c>
      <c r="C53" s="77" t="s">
        <v>401</v>
      </c>
      <c r="D53" s="77">
        <v>719</v>
      </c>
      <c r="E53" s="98">
        <v>1</v>
      </c>
      <c r="F53" s="103">
        <f t="shared" si="0"/>
        <v>719</v>
      </c>
    </row>
    <row r="54" spans="1:6">
      <c r="A54" s="85">
        <v>53</v>
      </c>
      <c r="B54" s="92" t="s">
        <v>217</v>
      </c>
      <c r="C54" s="77" t="s">
        <v>401</v>
      </c>
      <c r="D54" s="77">
        <v>70</v>
      </c>
      <c r="E54" s="98">
        <v>1</v>
      </c>
      <c r="F54" s="103">
        <f t="shared" si="0"/>
        <v>70</v>
      </c>
    </row>
    <row r="55" spans="1:6">
      <c r="A55" s="85">
        <v>54</v>
      </c>
      <c r="B55" s="92" t="s">
        <v>218</v>
      </c>
      <c r="C55" s="77" t="s">
        <v>401</v>
      </c>
      <c r="D55" s="77">
        <v>260</v>
      </c>
      <c r="E55" s="98">
        <v>1</v>
      </c>
      <c r="F55" s="103">
        <f t="shared" si="0"/>
        <v>260</v>
      </c>
    </row>
    <row r="56" spans="1:6">
      <c r="A56" s="86">
        <v>55</v>
      </c>
      <c r="B56" s="92" t="s">
        <v>209</v>
      </c>
      <c r="C56" s="77" t="s">
        <v>401</v>
      </c>
      <c r="D56" s="77">
        <v>55</v>
      </c>
      <c r="E56" s="98">
        <v>1</v>
      </c>
      <c r="F56" s="103">
        <f t="shared" si="0"/>
        <v>55</v>
      </c>
    </row>
    <row r="57" spans="1:6">
      <c r="A57" s="85">
        <v>56</v>
      </c>
      <c r="B57" s="92" t="s">
        <v>219</v>
      </c>
      <c r="C57" s="77" t="s">
        <v>401</v>
      </c>
      <c r="D57" s="77">
        <v>210</v>
      </c>
      <c r="E57" s="98">
        <v>1</v>
      </c>
      <c r="F57" s="103">
        <f t="shared" si="0"/>
        <v>210</v>
      </c>
    </row>
    <row r="58" spans="1:6">
      <c r="A58" s="85">
        <v>57</v>
      </c>
      <c r="B58" s="92" t="s">
        <v>220</v>
      </c>
      <c r="C58" s="77" t="s">
        <v>401</v>
      </c>
      <c r="D58" s="77">
        <v>450</v>
      </c>
      <c r="E58" s="98">
        <v>1</v>
      </c>
      <c r="F58" s="103">
        <f t="shared" si="0"/>
        <v>450</v>
      </c>
    </row>
    <row r="59" spans="1:6">
      <c r="A59" s="86">
        <v>58</v>
      </c>
      <c r="B59" s="92" t="s">
        <v>221</v>
      </c>
      <c r="C59" s="77" t="s">
        <v>401</v>
      </c>
      <c r="D59" s="77">
        <v>350</v>
      </c>
      <c r="E59" s="98">
        <v>1</v>
      </c>
      <c r="F59" s="103">
        <f t="shared" si="0"/>
        <v>350</v>
      </c>
    </row>
    <row r="60" spans="1:6">
      <c r="A60" s="85">
        <v>59</v>
      </c>
      <c r="B60" s="92" t="s">
        <v>222</v>
      </c>
      <c r="C60" s="77" t="s">
        <v>401</v>
      </c>
      <c r="D60" s="77">
        <v>1300</v>
      </c>
      <c r="E60" s="98">
        <v>1</v>
      </c>
      <c r="F60" s="103">
        <f t="shared" si="0"/>
        <v>1300</v>
      </c>
    </row>
    <row r="61" spans="1:6">
      <c r="A61" s="85">
        <v>60</v>
      </c>
      <c r="B61" s="92" t="s">
        <v>223</v>
      </c>
      <c r="C61" s="77" t="s">
        <v>401</v>
      </c>
      <c r="D61" s="77">
        <v>300</v>
      </c>
      <c r="E61" s="98">
        <v>1</v>
      </c>
      <c r="F61" s="103">
        <f t="shared" si="0"/>
        <v>300</v>
      </c>
    </row>
    <row r="62" spans="1:6">
      <c r="A62" s="86">
        <v>61</v>
      </c>
      <c r="B62" s="92" t="s">
        <v>224</v>
      </c>
      <c r="C62" s="77" t="s">
        <v>401</v>
      </c>
      <c r="D62" s="77">
        <v>600</v>
      </c>
      <c r="E62" s="98">
        <v>1</v>
      </c>
      <c r="F62" s="103">
        <f t="shared" si="0"/>
        <v>600</v>
      </c>
    </row>
    <row r="63" spans="1:6">
      <c r="A63" s="85">
        <v>62</v>
      </c>
      <c r="B63" s="92" t="s">
        <v>209</v>
      </c>
      <c r="C63" s="77" t="s">
        <v>401</v>
      </c>
      <c r="D63" s="77">
        <v>50</v>
      </c>
      <c r="E63" s="98">
        <v>1</v>
      </c>
      <c r="F63" s="103">
        <f t="shared" si="0"/>
        <v>50</v>
      </c>
    </row>
    <row r="64" spans="1:6">
      <c r="A64" s="85">
        <v>63</v>
      </c>
      <c r="B64" s="92" t="s">
        <v>225</v>
      </c>
      <c r="C64" s="77" t="s">
        <v>401</v>
      </c>
      <c r="D64" s="77">
        <v>550</v>
      </c>
      <c r="E64" s="98">
        <v>1</v>
      </c>
      <c r="F64" s="103">
        <f t="shared" si="0"/>
        <v>550</v>
      </c>
    </row>
    <row r="65" spans="1:6">
      <c r="A65" s="86">
        <v>64</v>
      </c>
      <c r="B65" s="92" t="s">
        <v>226</v>
      </c>
      <c r="C65" s="77" t="s">
        <v>401</v>
      </c>
      <c r="D65" s="77">
        <v>770</v>
      </c>
      <c r="E65" s="98">
        <v>1</v>
      </c>
      <c r="F65" s="103">
        <f t="shared" si="0"/>
        <v>770</v>
      </c>
    </row>
    <row r="66" spans="1:6">
      <c r="A66" s="85">
        <v>65</v>
      </c>
      <c r="B66" s="92" t="s">
        <v>227</v>
      </c>
      <c r="C66" s="77" t="s">
        <v>401</v>
      </c>
      <c r="D66" s="77">
        <v>500</v>
      </c>
      <c r="E66" s="98">
        <v>1</v>
      </c>
      <c r="F66" s="103">
        <f t="shared" si="0"/>
        <v>500</v>
      </c>
    </row>
    <row r="67" spans="1:6">
      <c r="A67" s="85">
        <v>66</v>
      </c>
      <c r="B67" s="92" t="s">
        <v>228</v>
      </c>
      <c r="C67" s="77" t="s">
        <v>401</v>
      </c>
      <c r="D67" s="77">
        <v>100</v>
      </c>
      <c r="E67" s="98">
        <v>1</v>
      </c>
      <c r="F67" s="103">
        <f t="shared" si="0"/>
        <v>100</v>
      </c>
    </row>
    <row r="68" spans="1:6">
      <c r="A68" s="86">
        <v>67</v>
      </c>
      <c r="B68" s="92" t="s">
        <v>229</v>
      </c>
      <c r="C68" s="77" t="s">
        <v>401</v>
      </c>
      <c r="D68" s="77">
        <v>350</v>
      </c>
      <c r="E68" s="98">
        <v>1</v>
      </c>
      <c r="F68" s="103">
        <f t="shared" si="0"/>
        <v>350</v>
      </c>
    </row>
    <row r="69" spans="1:6">
      <c r="A69" s="85">
        <v>68</v>
      </c>
      <c r="B69" s="92" t="s">
        <v>150</v>
      </c>
      <c r="C69" s="77" t="s">
        <v>401</v>
      </c>
      <c r="D69" s="77">
        <v>160</v>
      </c>
      <c r="E69" s="98">
        <v>1</v>
      </c>
      <c r="F69" s="103">
        <f t="shared" ref="F69:F132" si="1">TRUNC(D69/E69,2)</f>
        <v>160</v>
      </c>
    </row>
    <row r="70" spans="1:6">
      <c r="A70" s="85">
        <v>69</v>
      </c>
      <c r="B70" s="92" t="s">
        <v>230</v>
      </c>
      <c r="C70" s="77" t="s">
        <v>401</v>
      </c>
      <c r="D70" s="77">
        <v>110</v>
      </c>
      <c r="E70" s="98">
        <v>1</v>
      </c>
      <c r="F70" s="103">
        <f t="shared" si="1"/>
        <v>110</v>
      </c>
    </row>
    <row r="71" spans="1:6">
      <c r="A71" s="86">
        <v>70</v>
      </c>
      <c r="B71" s="92" t="s">
        <v>231</v>
      </c>
      <c r="C71" s="77" t="s">
        <v>401</v>
      </c>
      <c r="D71" s="77">
        <v>270</v>
      </c>
      <c r="E71" s="98">
        <v>1</v>
      </c>
      <c r="F71" s="103">
        <f t="shared" si="1"/>
        <v>270</v>
      </c>
    </row>
    <row r="72" spans="1:6">
      <c r="A72" s="85">
        <v>71</v>
      </c>
      <c r="B72" s="92" t="s">
        <v>232</v>
      </c>
      <c r="C72" s="77" t="s">
        <v>401</v>
      </c>
      <c r="D72" s="77">
        <v>130</v>
      </c>
      <c r="E72" s="98">
        <v>1</v>
      </c>
      <c r="F72" s="103">
        <f t="shared" si="1"/>
        <v>130</v>
      </c>
    </row>
    <row r="73" spans="1:6">
      <c r="A73" s="85">
        <v>72</v>
      </c>
      <c r="B73" s="92" t="s">
        <v>233</v>
      </c>
      <c r="C73" s="77" t="s">
        <v>401</v>
      </c>
      <c r="D73" s="77">
        <v>490</v>
      </c>
      <c r="E73" s="98">
        <v>1</v>
      </c>
      <c r="F73" s="103">
        <f t="shared" si="1"/>
        <v>490</v>
      </c>
    </row>
    <row r="74" spans="1:6">
      <c r="A74" s="86">
        <v>73</v>
      </c>
      <c r="B74" s="92" t="s">
        <v>234</v>
      </c>
      <c r="C74" s="77" t="s">
        <v>401</v>
      </c>
      <c r="D74" s="77">
        <v>150</v>
      </c>
      <c r="E74" s="98">
        <v>1</v>
      </c>
      <c r="F74" s="103">
        <f t="shared" si="1"/>
        <v>150</v>
      </c>
    </row>
    <row r="75" spans="1:6">
      <c r="A75" s="85">
        <v>74</v>
      </c>
      <c r="B75" s="92" t="s">
        <v>235</v>
      </c>
      <c r="C75" s="77" t="s">
        <v>401</v>
      </c>
      <c r="D75" s="77">
        <v>270</v>
      </c>
      <c r="E75" s="98">
        <v>1</v>
      </c>
      <c r="F75" s="103">
        <f t="shared" si="1"/>
        <v>270</v>
      </c>
    </row>
    <row r="76" spans="1:6">
      <c r="A76" s="85">
        <v>75</v>
      </c>
      <c r="B76" s="92" t="s">
        <v>236</v>
      </c>
      <c r="C76" s="77" t="s">
        <v>401</v>
      </c>
      <c r="D76" s="77">
        <v>200</v>
      </c>
      <c r="E76" s="98">
        <v>1</v>
      </c>
      <c r="F76" s="103">
        <f t="shared" si="1"/>
        <v>200</v>
      </c>
    </row>
    <row r="77" spans="1:6">
      <c r="A77" s="86">
        <v>76</v>
      </c>
      <c r="B77" s="92" t="s">
        <v>237</v>
      </c>
      <c r="C77" s="77" t="s">
        <v>401</v>
      </c>
      <c r="D77" s="77">
        <v>90</v>
      </c>
      <c r="E77" s="98">
        <v>1</v>
      </c>
      <c r="F77" s="103">
        <f t="shared" si="1"/>
        <v>90</v>
      </c>
    </row>
    <row r="78" spans="1:6">
      <c r="A78" s="85">
        <v>77</v>
      </c>
      <c r="B78" s="92" t="s">
        <v>238</v>
      </c>
      <c r="C78" s="77" t="s">
        <v>401</v>
      </c>
      <c r="D78" s="77">
        <v>500</v>
      </c>
      <c r="E78" s="98">
        <v>1</v>
      </c>
      <c r="F78" s="103">
        <f t="shared" si="1"/>
        <v>500</v>
      </c>
    </row>
    <row r="79" spans="1:6">
      <c r="A79" s="85">
        <v>78</v>
      </c>
      <c r="B79" s="92" t="s">
        <v>239</v>
      </c>
      <c r="C79" s="77" t="s">
        <v>401</v>
      </c>
      <c r="D79" s="77">
        <v>300</v>
      </c>
      <c r="E79" s="98">
        <v>1</v>
      </c>
      <c r="F79" s="103">
        <f t="shared" si="1"/>
        <v>300</v>
      </c>
    </row>
    <row r="80" spans="1:6">
      <c r="A80" s="86">
        <v>79</v>
      </c>
      <c r="B80" s="93" t="s">
        <v>240</v>
      </c>
      <c r="C80" s="77" t="s">
        <v>401</v>
      </c>
      <c r="D80" s="77">
        <v>50</v>
      </c>
      <c r="E80" s="98">
        <v>1</v>
      </c>
      <c r="F80" s="103">
        <f t="shared" si="1"/>
        <v>50</v>
      </c>
    </row>
    <row r="81" spans="1:6">
      <c r="A81" s="85">
        <v>80</v>
      </c>
      <c r="B81" s="93" t="s">
        <v>241</v>
      </c>
      <c r="C81" s="77" t="s">
        <v>401</v>
      </c>
      <c r="D81" s="77">
        <v>35</v>
      </c>
      <c r="E81" s="98">
        <v>1</v>
      </c>
      <c r="F81" s="103">
        <f t="shared" si="1"/>
        <v>35</v>
      </c>
    </row>
    <row r="82" spans="1:6">
      <c r="A82" s="85">
        <v>81</v>
      </c>
      <c r="B82" s="92" t="s">
        <v>242</v>
      </c>
      <c r="C82" s="77" t="s">
        <v>401</v>
      </c>
      <c r="D82" s="77">
        <v>140</v>
      </c>
      <c r="E82" s="98">
        <v>1</v>
      </c>
      <c r="F82" s="103">
        <f t="shared" si="1"/>
        <v>140</v>
      </c>
    </row>
    <row r="83" spans="1:6">
      <c r="A83" s="86">
        <v>82</v>
      </c>
      <c r="B83" s="92" t="s">
        <v>243</v>
      </c>
      <c r="C83" s="77" t="s">
        <v>401</v>
      </c>
      <c r="D83" s="77">
        <v>150</v>
      </c>
      <c r="E83" s="98">
        <v>1</v>
      </c>
      <c r="F83" s="103">
        <f t="shared" si="1"/>
        <v>150</v>
      </c>
    </row>
    <row r="84" spans="1:6">
      <c r="A84" s="85">
        <v>83</v>
      </c>
      <c r="B84" s="92" t="s">
        <v>244</v>
      </c>
      <c r="C84" s="77" t="s">
        <v>401</v>
      </c>
      <c r="D84" s="77">
        <v>90</v>
      </c>
      <c r="E84" s="98">
        <v>1</v>
      </c>
      <c r="F84" s="103">
        <f t="shared" si="1"/>
        <v>90</v>
      </c>
    </row>
    <row r="85" spans="1:6">
      <c r="A85" s="85">
        <v>84</v>
      </c>
      <c r="B85" s="92" t="s">
        <v>245</v>
      </c>
      <c r="C85" s="77" t="s">
        <v>401</v>
      </c>
      <c r="D85" s="77">
        <v>184</v>
      </c>
      <c r="E85" s="98">
        <v>1</v>
      </c>
      <c r="F85" s="103">
        <f t="shared" si="1"/>
        <v>184</v>
      </c>
    </row>
    <row r="86" spans="1:6">
      <c r="A86" s="86">
        <v>85</v>
      </c>
      <c r="B86" s="92" t="s">
        <v>246</v>
      </c>
      <c r="C86" s="77" t="s">
        <v>401</v>
      </c>
      <c r="D86" s="77">
        <v>240</v>
      </c>
      <c r="E86" s="98">
        <v>1</v>
      </c>
      <c r="F86" s="103">
        <f t="shared" si="1"/>
        <v>240</v>
      </c>
    </row>
    <row r="87" spans="1:6">
      <c r="A87" s="85">
        <v>86</v>
      </c>
      <c r="B87" s="92" t="s">
        <v>247</v>
      </c>
      <c r="C87" s="77" t="s">
        <v>401</v>
      </c>
      <c r="D87" s="77">
        <v>100</v>
      </c>
      <c r="E87" s="98">
        <v>1</v>
      </c>
      <c r="F87" s="103">
        <f t="shared" si="1"/>
        <v>100</v>
      </c>
    </row>
    <row r="88" spans="1:6">
      <c r="A88" s="85">
        <v>87</v>
      </c>
      <c r="B88" s="92" t="s">
        <v>248</v>
      </c>
      <c r="C88" s="77" t="s">
        <v>401</v>
      </c>
      <c r="D88" s="77">
        <v>100</v>
      </c>
      <c r="E88" s="98">
        <v>1</v>
      </c>
      <c r="F88" s="103">
        <f t="shared" si="1"/>
        <v>100</v>
      </c>
    </row>
    <row r="89" spans="1:6">
      <c r="A89" s="86">
        <v>88</v>
      </c>
      <c r="B89" s="92" t="s">
        <v>249</v>
      </c>
      <c r="C89" s="77" t="s">
        <v>401</v>
      </c>
      <c r="D89" s="77">
        <v>110</v>
      </c>
      <c r="E89" s="98">
        <v>1</v>
      </c>
      <c r="F89" s="103">
        <f t="shared" si="1"/>
        <v>110</v>
      </c>
    </row>
    <row r="90" spans="1:6">
      <c r="A90" s="85">
        <v>89</v>
      </c>
      <c r="B90" s="92" t="s">
        <v>250</v>
      </c>
      <c r="C90" s="77" t="s">
        <v>401</v>
      </c>
      <c r="D90" s="77">
        <v>150</v>
      </c>
      <c r="E90" s="98">
        <v>1</v>
      </c>
      <c r="F90" s="103">
        <f t="shared" si="1"/>
        <v>150</v>
      </c>
    </row>
    <row r="91" spans="1:6">
      <c r="A91" s="85">
        <v>90</v>
      </c>
      <c r="B91" s="92" t="s">
        <v>251</v>
      </c>
      <c r="C91" s="77" t="s">
        <v>401</v>
      </c>
      <c r="D91" s="77">
        <v>550</v>
      </c>
      <c r="E91" s="98">
        <v>1</v>
      </c>
      <c r="F91" s="103">
        <f t="shared" si="1"/>
        <v>550</v>
      </c>
    </row>
    <row r="92" spans="1:6">
      <c r="A92" s="86">
        <v>91</v>
      </c>
      <c r="B92" s="92" t="s">
        <v>252</v>
      </c>
      <c r="C92" s="77" t="s">
        <v>401</v>
      </c>
      <c r="D92" s="77">
        <v>105</v>
      </c>
      <c r="E92" s="98">
        <v>1</v>
      </c>
      <c r="F92" s="103">
        <f t="shared" si="1"/>
        <v>105</v>
      </c>
    </row>
    <row r="93" spans="1:6">
      <c r="A93" s="85">
        <v>92</v>
      </c>
      <c r="B93" s="92" t="s">
        <v>253</v>
      </c>
      <c r="C93" s="77" t="s">
        <v>401</v>
      </c>
      <c r="D93" s="77">
        <v>60</v>
      </c>
      <c r="E93" s="98">
        <v>1</v>
      </c>
      <c r="F93" s="103">
        <f t="shared" si="1"/>
        <v>60</v>
      </c>
    </row>
    <row r="94" spans="1:6">
      <c r="A94" s="85">
        <v>93</v>
      </c>
      <c r="B94" s="92" t="s">
        <v>254</v>
      </c>
      <c r="C94" s="77" t="s">
        <v>401</v>
      </c>
      <c r="D94" s="77">
        <v>35</v>
      </c>
      <c r="E94" s="98">
        <v>1</v>
      </c>
      <c r="F94" s="103">
        <f t="shared" si="1"/>
        <v>35</v>
      </c>
    </row>
    <row r="95" spans="1:6">
      <c r="A95" s="86">
        <v>94</v>
      </c>
      <c r="B95" s="92" t="s">
        <v>255</v>
      </c>
      <c r="C95" s="77" t="s">
        <v>401</v>
      </c>
      <c r="D95" s="77">
        <v>30</v>
      </c>
      <c r="E95" s="98">
        <v>1</v>
      </c>
      <c r="F95" s="103">
        <f t="shared" si="1"/>
        <v>30</v>
      </c>
    </row>
    <row r="96" spans="1:6">
      <c r="A96" s="85">
        <v>95</v>
      </c>
      <c r="B96" s="92" t="s">
        <v>256</v>
      </c>
      <c r="C96" s="77" t="s">
        <v>402</v>
      </c>
      <c r="D96" s="77">
        <v>15830</v>
      </c>
      <c r="E96" s="98">
        <v>2</v>
      </c>
      <c r="F96" s="103">
        <f t="shared" si="1"/>
        <v>7915</v>
      </c>
    </row>
    <row r="97" spans="1:6">
      <c r="A97" s="85">
        <v>96</v>
      </c>
      <c r="B97" s="92" t="s">
        <v>257</v>
      </c>
      <c r="C97" s="77" t="s">
        <v>402</v>
      </c>
      <c r="D97" s="77">
        <v>4872</v>
      </c>
      <c r="E97" s="98">
        <v>2</v>
      </c>
      <c r="F97" s="103">
        <f t="shared" si="1"/>
        <v>2436</v>
      </c>
    </row>
    <row r="98" spans="1:6">
      <c r="A98" s="86">
        <v>97</v>
      </c>
      <c r="B98" s="92" t="s">
        <v>258</v>
      </c>
      <c r="C98" s="77" t="s">
        <v>402</v>
      </c>
      <c r="D98" s="77">
        <v>59</v>
      </c>
      <c r="E98" s="98">
        <v>2</v>
      </c>
      <c r="F98" s="103">
        <f t="shared" si="1"/>
        <v>29.5</v>
      </c>
    </row>
    <row r="99" spans="1:6">
      <c r="A99" s="85">
        <v>98</v>
      </c>
      <c r="B99" s="92" t="s">
        <v>181</v>
      </c>
      <c r="C99" s="77" t="s">
        <v>402</v>
      </c>
      <c r="D99" s="77">
        <v>1450</v>
      </c>
      <c r="E99" s="98">
        <v>2</v>
      </c>
      <c r="F99" s="103">
        <f t="shared" si="1"/>
        <v>725</v>
      </c>
    </row>
    <row r="100" spans="1:6">
      <c r="A100" s="85">
        <v>99</v>
      </c>
      <c r="B100" s="92" t="s">
        <v>259</v>
      </c>
      <c r="C100" s="77" t="s">
        <v>402</v>
      </c>
      <c r="D100" s="77">
        <v>818</v>
      </c>
      <c r="E100" s="98">
        <v>2</v>
      </c>
      <c r="F100" s="103">
        <f t="shared" si="1"/>
        <v>409</v>
      </c>
    </row>
    <row r="101" spans="1:6">
      <c r="A101" s="86">
        <v>100</v>
      </c>
      <c r="B101" s="92" t="s">
        <v>260</v>
      </c>
      <c r="C101" s="77" t="s">
        <v>402</v>
      </c>
      <c r="D101" s="77">
        <v>180</v>
      </c>
      <c r="E101" s="98">
        <v>2</v>
      </c>
      <c r="F101" s="103">
        <f t="shared" si="1"/>
        <v>90</v>
      </c>
    </row>
    <row r="102" spans="1:6">
      <c r="A102" s="85">
        <v>101</v>
      </c>
      <c r="B102" s="92" t="s">
        <v>261</v>
      </c>
      <c r="C102" s="77" t="s">
        <v>402</v>
      </c>
      <c r="D102" s="77">
        <v>37</v>
      </c>
      <c r="E102" s="98">
        <v>2</v>
      </c>
      <c r="F102" s="103">
        <f t="shared" si="1"/>
        <v>18.5</v>
      </c>
    </row>
    <row r="103" spans="1:6">
      <c r="A103" s="85">
        <v>102</v>
      </c>
      <c r="B103" s="92" t="s">
        <v>262</v>
      </c>
      <c r="C103" s="77" t="s">
        <v>402</v>
      </c>
      <c r="D103" s="77">
        <v>34</v>
      </c>
      <c r="E103" s="98">
        <v>2</v>
      </c>
      <c r="F103" s="103">
        <f t="shared" si="1"/>
        <v>17</v>
      </c>
    </row>
    <row r="104" spans="1:6">
      <c r="A104" s="86">
        <v>103</v>
      </c>
      <c r="B104" s="92" t="s">
        <v>209</v>
      </c>
      <c r="C104" s="77" t="s">
        <v>402</v>
      </c>
      <c r="D104" s="77">
        <v>110</v>
      </c>
      <c r="E104" s="98">
        <v>2</v>
      </c>
      <c r="F104" s="103">
        <f t="shared" si="1"/>
        <v>55</v>
      </c>
    </row>
    <row r="105" spans="1:6">
      <c r="A105" s="85">
        <v>104</v>
      </c>
      <c r="B105" s="92" t="s">
        <v>263</v>
      </c>
      <c r="C105" s="77" t="s">
        <v>402</v>
      </c>
      <c r="D105" s="77">
        <v>114</v>
      </c>
      <c r="E105" s="98">
        <v>2</v>
      </c>
      <c r="F105" s="103">
        <f t="shared" si="1"/>
        <v>57</v>
      </c>
    </row>
    <row r="106" spans="1:6">
      <c r="A106" s="85">
        <v>105</v>
      </c>
      <c r="B106" s="92" t="s">
        <v>264</v>
      </c>
      <c r="C106" s="77" t="s">
        <v>402</v>
      </c>
      <c r="D106" s="77">
        <v>4200</v>
      </c>
      <c r="E106" s="98">
        <v>2</v>
      </c>
      <c r="F106" s="103">
        <f t="shared" si="1"/>
        <v>2100</v>
      </c>
    </row>
    <row r="107" spans="1:6">
      <c r="A107" s="86">
        <v>106</v>
      </c>
      <c r="B107" s="92" t="s">
        <v>265</v>
      </c>
      <c r="C107" s="77" t="s">
        <v>402</v>
      </c>
      <c r="D107" s="77">
        <v>12350</v>
      </c>
      <c r="E107" s="98">
        <v>2</v>
      </c>
      <c r="F107" s="103">
        <f t="shared" si="1"/>
        <v>6175</v>
      </c>
    </row>
    <row r="108" spans="1:6">
      <c r="A108" s="85">
        <v>107</v>
      </c>
      <c r="B108" s="92" t="s">
        <v>266</v>
      </c>
      <c r="C108" s="77" t="s">
        <v>403</v>
      </c>
      <c r="D108" s="77">
        <v>130</v>
      </c>
      <c r="E108" s="98">
        <v>1</v>
      </c>
      <c r="F108" s="103">
        <f t="shared" si="1"/>
        <v>130</v>
      </c>
    </row>
    <row r="109" spans="1:6">
      <c r="A109" s="85">
        <v>108</v>
      </c>
      <c r="B109" s="92" t="s">
        <v>267</v>
      </c>
      <c r="C109" s="77" t="s">
        <v>403</v>
      </c>
      <c r="D109" s="77">
        <v>160</v>
      </c>
      <c r="E109" s="98">
        <v>1</v>
      </c>
      <c r="F109" s="103">
        <f t="shared" si="1"/>
        <v>160</v>
      </c>
    </row>
    <row r="110" spans="1:6">
      <c r="A110" s="86">
        <v>109</v>
      </c>
      <c r="B110" s="92" t="s">
        <v>268</v>
      </c>
      <c r="C110" s="77" t="s">
        <v>404</v>
      </c>
      <c r="D110" s="77">
        <v>730</v>
      </c>
      <c r="E110" s="98">
        <v>2</v>
      </c>
      <c r="F110" s="103">
        <f t="shared" si="1"/>
        <v>365</v>
      </c>
    </row>
    <row r="111" spans="1:6">
      <c r="A111" s="85">
        <v>110</v>
      </c>
      <c r="B111" s="92" t="s">
        <v>176</v>
      </c>
      <c r="C111" s="77" t="s">
        <v>404</v>
      </c>
      <c r="D111" s="77">
        <v>230</v>
      </c>
      <c r="E111" s="98">
        <v>2</v>
      </c>
      <c r="F111" s="103">
        <f t="shared" si="1"/>
        <v>115</v>
      </c>
    </row>
    <row r="112" spans="1:6">
      <c r="A112" s="85">
        <v>111</v>
      </c>
      <c r="B112" s="92" t="s">
        <v>269</v>
      </c>
      <c r="C112" s="77" t="s">
        <v>404</v>
      </c>
      <c r="D112" s="77">
        <v>735</v>
      </c>
      <c r="E112" s="98">
        <v>2</v>
      </c>
      <c r="F112" s="103">
        <f t="shared" si="1"/>
        <v>367.5</v>
      </c>
    </row>
    <row r="113" spans="1:6">
      <c r="A113" s="86">
        <v>112</v>
      </c>
      <c r="B113" s="92" t="s">
        <v>270</v>
      </c>
      <c r="C113" s="77" t="s">
        <v>404</v>
      </c>
      <c r="D113" s="77">
        <v>230</v>
      </c>
      <c r="E113" s="98">
        <v>2</v>
      </c>
      <c r="F113" s="103">
        <f t="shared" si="1"/>
        <v>115</v>
      </c>
    </row>
    <row r="114" spans="1:6">
      <c r="A114" s="85">
        <v>113</v>
      </c>
      <c r="B114" s="92" t="s">
        <v>271</v>
      </c>
      <c r="C114" s="77" t="s">
        <v>404</v>
      </c>
      <c r="D114" s="77">
        <v>495</v>
      </c>
      <c r="E114" s="98">
        <v>2</v>
      </c>
      <c r="F114" s="103">
        <f t="shared" si="1"/>
        <v>247.5</v>
      </c>
    </row>
    <row r="115" spans="1:6">
      <c r="A115" s="85">
        <v>114</v>
      </c>
      <c r="B115" s="92" t="s">
        <v>272</v>
      </c>
      <c r="C115" s="77" t="s">
        <v>404</v>
      </c>
      <c r="D115" s="77">
        <v>260</v>
      </c>
      <c r="E115" s="98">
        <v>2</v>
      </c>
      <c r="F115" s="103">
        <f t="shared" si="1"/>
        <v>130</v>
      </c>
    </row>
    <row r="116" spans="1:6">
      <c r="A116" s="86">
        <v>115</v>
      </c>
      <c r="B116" s="88" t="s">
        <v>273</v>
      </c>
      <c r="C116" s="77" t="s">
        <v>404</v>
      </c>
      <c r="D116" s="75">
        <v>243</v>
      </c>
      <c r="E116" s="98">
        <v>2</v>
      </c>
      <c r="F116" s="103">
        <f t="shared" si="1"/>
        <v>121.5</v>
      </c>
    </row>
    <row r="117" spans="1:6">
      <c r="A117" s="85">
        <v>116</v>
      </c>
      <c r="B117" s="88" t="s">
        <v>274</v>
      </c>
      <c r="C117" s="77" t="s">
        <v>404</v>
      </c>
      <c r="D117" s="75">
        <v>100</v>
      </c>
      <c r="E117" s="98">
        <v>2</v>
      </c>
      <c r="F117" s="103">
        <f t="shared" si="1"/>
        <v>50</v>
      </c>
    </row>
    <row r="118" spans="1:6">
      <c r="A118" s="85">
        <v>117</v>
      </c>
      <c r="B118" s="88" t="s">
        <v>275</v>
      </c>
      <c r="C118" s="77" t="s">
        <v>404</v>
      </c>
      <c r="D118" s="75">
        <v>350</v>
      </c>
      <c r="E118" s="98">
        <v>2</v>
      </c>
      <c r="F118" s="103">
        <f t="shared" si="1"/>
        <v>175</v>
      </c>
    </row>
    <row r="119" spans="1:6">
      <c r="A119" s="86">
        <v>118</v>
      </c>
      <c r="B119" s="88" t="s">
        <v>276</v>
      </c>
      <c r="C119" s="77" t="s">
        <v>404</v>
      </c>
      <c r="D119" s="75">
        <v>260</v>
      </c>
      <c r="E119" s="98">
        <v>2</v>
      </c>
      <c r="F119" s="103">
        <f t="shared" si="1"/>
        <v>130</v>
      </c>
    </row>
    <row r="120" spans="1:6">
      <c r="A120" s="85">
        <v>119</v>
      </c>
      <c r="B120" s="88" t="s">
        <v>277</v>
      </c>
      <c r="C120" s="77" t="s">
        <v>404</v>
      </c>
      <c r="D120" s="75">
        <v>120</v>
      </c>
      <c r="E120" s="98">
        <v>2</v>
      </c>
      <c r="F120" s="103">
        <f t="shared" si="1"/>
        <v>60</v>
      </c>
    </row>
    <row r="121" spans="1:6">
      <c r="A121" s="85">
        <v>120</v>
      </c>
      <c r="B121" s="88" t="s">
        <v>278</v>
      </c>
      <c r="C121" s="77" t="s">
        <v>404</v>
      </c>
      <c r="D121" s="75">
        <v>140</v>
      </c>
      <c r="E121" s="98">
        <v>2</v>
      </c>
      <c r="F121" s="103">
        <f t="shared" si="1"/>
        <v>70</v>
      </c>
    </row>
    <row r="122" spans="1:6">
      <c r="A122" s="86">
        <v>121</v>
      </c>
      <c r="B122" s="88" t="s">
        <v>279</v>
      </c>
      <c r="C122" s="77" t="s">
        <v>404</v>
      </c>
      <c r="D122" s="75">
        <v>205</v>
      </c>
      <c r="E122" s="98">
        <v>2</v>
      </c>
      <c r="F122" s="103">
        <f t="shared" si="1"/>
        <v>102.5</v>
      </c>
    </row>
    <row r="123" spans="1:6">
      <c r="A123" s="85">
        <v>122</v>
      </c>
      <c r="B123" s="88" t="s">
        <v>280</v>
      </c>
      <c r="C123" s="77" t="s">
        <v>404</v>
      </c>
      <c r="D123" s="75">
        <v>70</v>
      </c>
      <c r="E123" s="98">
        <v>2</v>
      </c>
      <c r="F123" s="103">
        <f t="shared" si="1"/>
        <v>35</v>
      </c>
    </row>
    <row r="124" spans="1:6">
      <c r="A124" s="85">
        <v>123</v>
      </c>
      <c r="B124" s="88" t="s">
        <v>281</v>
      </c>
      <c r="C124" s="77" t="s">
        <v>404</v>
      </c>
      <c r="D124" s="75">
        <v>85</v>
      </c>
      <c r="E124" s="98">
        <v>2</v>
      </c>
      <c r="F124" s="103">
        <f t="shared" si="1"/>
        <v>42.5</v>
      </c>
    </row>
    <row r="125" spans="1:6">
      <c r="A125" s="86">
        <v>124</v>
      </c>
      <c r="B125" s="88" t="s">
        <v>282</v>
      </c>
      <c r="C125" s="77" t="s">
        <v>404</v>
      </c>
      <c r="D125" s="75">
        <v>3200</v>
      </c>
      <c r="E125" s="98">
        <v>2</v>
      </c>
      <c r="F125" s="103">
        <f t="shared" si="1"/>
        <v>1600</v>
      </c>
    </row>
    <row r="126" spans="1:6">
      <c r="A126" s="85">
        <v>125</v>
      </c>
      <c r="B126" s="88" t="s">
        <v>283</v>
      </c>
      <c r="C126" s="77" t="s">
        <v>405</v>
      </c>
      <c r="D126" s="78">
        <v>600</v>
      </c>
      <c r="E126" s="98">
        <v>1</v>
      </c>
      <c r="F126" s="103">
        <f t="shared" si="1"/>
        <v>600</v>
      </c>
    </row>
    <row r="127" spans="1:6">
      <c r="A127" s="85">
        <v>126</v>
      </c>
      <c r="B127" s="88" t="s">
        <v>284</v>
      </c>
      <c r="C127" s="77" t="s">
        <v>405</v>
      </c>
      <c r="D127" s="78">
        <v>80</v>
      </c>
      <c r="E127" s="98">
        <v>1</v>
      </c>
      <c r="F127" s="103">
        <f t="shared" si="1"/>
        <v>80</v>
      </c>
    </row>
    <row r="128" spans="1:6">
      <c r="A128" s="86">
        <v>127</v>
      </c>
      <c r="B128" s="88" t="s">
        <v>285</v>
      </c>
      <c r="C128" s="77" t="s">
        <v>405</v>
      </c>
      <c r="D128" s="78">
        <v>1400</v>
      </c>
      <c r="E128" s="98">
        <v>1</v>
      </c>
      <c r="F128" s="103">
        <f t="shared" si="1"/>
        <v>1400</v>
      </c>
    </row>
    <row r="129" spans="1:6">
      <c r="A129" s="85">
        <v>128</v>
      </c>
      <c r="B129" s="88" t="s">
        <v>286</v>
      </c>
      <c r="C129" s="77" t="s">
        <v>405</v>
      </c>
      <c r="D129" s="78">
        <v>160</v>
      </c>
      <c r="E129" s="98">
        <v>1</v>
      </c>
      <c r="F129" s="103">
        <f t="shared" si="1"/>
        <v>160</v>
      </c>
    </row>
    <row r="130" spans="1:6">
      <c r="A130" s="85">
        <v>129</v>
      </c>
      <c r="B130" s="88" t="s">
        <v>287</v>
      </c>
      <c r="C130" s="77" t="s">
        <v>405</v>
      </c>
      <c r="D130" s="78">
        <v>42</v>
      </c>
      <c r="E130" s="98">
        <v>1</v>
      </c>
      <c r="F130" s="103">
        <f t="shared" si="1"/>
        <v>42</v>
      </c>
    </row>
    <row r="131" spans="1:6">
      <c r="A131" s="86">
        <v>130</v>
      </c>
      <c r="B131" s="88" t="s">
        <v>288</v>
      </c>
      <c r="C131" s="77" t="s">
        <v>405</v>
      </c>
      <c r="D131" s="78">
        <v>97</v>
      </c>
      <c r="E131" s="98">
        <v>1</v>
      </c>
      <c r="F131" s="103">
        <f t="shared" si="1"/>
        <v>97</v>
      </c>
    </row>
    <row r="132" spans="1:6">
      <c r="A132" s="85">
        <v>131</v>
      </c>
      <c r="B132" s="88" t="s">
        <v>289</v>
      </c>
      <c r="C132" s="77" t="s">
        <v>405</v>
      </c>
      <c r="D132" s="78">
        <v>210</v>
      </c>
      <c r="E132" s="98">
        <v>1</v>
      </c>
      <c r="F132" s="103">
        <f t="shared" si="1"/>
        <v>210</v>
      </c>
    </row>
    <row r="133" spans="1:6">
      <c r="A133" s="85">
        <v>132</v>
      </c>
      <c r="B133" s="88" t="s">
        <v>290</v>
      </c>
      <c r="C133" s="77" t="s">
        <v>405</v>
      </c>
      <c r="D133" s="78">
        <v>36</v>
      </c>
      <c r="E133" s="98">
        <v>1</v>
      </c>
      <c r="F133" s="103">
        <f t="shared" ref="F133:F196" si="2">TRUNC(D133/E133,2)</f>
        <v>36</v>
      </c>
    </row>
    <row r="134" spans="1:6">
      <c r="A134" s="86">
        <v>133</v>
      </c>
      <c r="B134" s="88" t="s">
        <v>291</v>
      </c>
      <c r="C134" s="77" t="s">
        <v>405</v>
      </c>
      <c r="D134" s="78">
        <v>700</v>
      </c>
      <c r="E134" s="98">
        <v>1</v>
      </c>
      <c r="F134" s="103">
        <f t="shared" si="2"/>
        <v>700</v>
      </c>
    </row>
    <row r="135" spans="1:6">
      <c r="A135" s="85">
        <v>134</v>
      </c>
      <c r="B135" s="88" t="s">
        <v>292</v>
      </c>
      <c r="C135" s="77" t="s">
        <v>405</v>
      </c>
      <c r="D135" s="78">
        <v>90</v>
      </c>
      <c r="E135" s="98">
        <v>1</v>
      </c>
      <c r="F135" s="103">
        <f t="shared" si="2"/>
        <v>90</v>
      </c>
    </row>
    <row r="136" spans="1:6">
      <c r="A136" s="85">
        <v>135</v>
      </c>
      <c r="B136" s="88" t="s">
        <v>293</v>
      </c>
      <c r="C136" s="77" t="s">
        <v>405</v>
      </c>
      <c r="D136" s="78">
        <v>20</v>
      </c>
      <c r="E136" s="98">
        <v>1</v>
      </c>
      <c r="F136" s="103">
        <f t="shared" si="2"/>
        <v>20</v>
      </c>
    </row>
    <row r="137" spans="1:6">
      <c r="A137" s="86">
        <v>136</v>
      </c>
      <c r="B137" s="88" t="s">
        <v>294</v>
      </c>
      <c r="C137" s="77" t="s">
        <v>405</v>
      </c>
      <c r="D137" s="78">
        <v>500</v>
      </c>
      <c r="E137" s="98">
        <v>1</v>
      </c>
      <c r="F137" s="103">
        <f t="shared" si="2"/>
        <v>500</v>
      </c>
    </row>
    <row r="138" spans="1:6" ht="25.5">
      <c r="A138" s="85">
        <v>137</v>
      </c>
      <c r="B138" s="89" t="s">
        <v>295</v>
      </c>
      <c r="C138" s="77" t="s">
        <v>405</v>
      </c>
      <c r="D138" s="78">
        <v>200</v>
      </c>
      <c r="E138" s="98">
        <v>1</v>
      </c>
      <c r="F138" s="103">
        <f t="shared" si="2"/>
        <v>200</v>
      </c>
    </row>
    <row r="139" spans="1:6">
      <c r="A139" s="85">
        <v>138</v>
      </c>
      <c r="B139" s="88" t="s">
        <v>296</v>
      </c>
      <c r="C139" s="77" t="s">
        <v>405</v>
      </c>
      <c r="D139" s="78">
        <v>130</v>
      </c>
      <c r="E139" s="98">
        <v>1</v>
      </c>
      <c r="F139" s="103">
        <f t="shared" si="2"/>
        <v>130</v>
      </c>
    </row>
    <row r="140" spans="1:6">
      <c r="A140" s="86">
        <v>139</v>
      </c>
      <c r="B140" s="88" t="s">
        <v>297</v>
      </c>
      <c r="C140" s="77" t="s">
        <v>405</v>
      </c>
      <c r="D140" s="78">
        <v>275</v>
      </c>
      <c r="E140" s="98">
        <v>1</v>
      </c>
      <c r="F140" s="103">
        <f t="shared" si="2"/>
        <v>275</v>
      </c>
    </row>
    <row r="141" spans="1:6">
      <c r="A141" s="85">
        <v>140</v>
      </c>
      <c r="B141" s="88" t="s">
        <v>298</v>
      </c>
      <c r="C141" s="77" t="s">
        <v>405</v>
      </c>
      <c r="D141" s="78">
        <v>105</v>
      </c>
      <c r="E141" s="98">
        <v>1</v>
      </c>
      <c r="F141" s="103">
        <f t="shared" si="2"/>
        <v>105</v>
      </c>
    </row>
    <row r="142" spans="1:6">
      <c r="A142" s="85">
        <v>141</v>
      </c>
      <c r="B142" s="88" t="s">
        <v>299</v>
      </c>
      <c r="C142" s="77" t="s">
        <v>405</v>
      </c>
      <c r="D142" s="78">
        <v>75</v>
      </c>
      <c r="E142" s="98">
        <v>1</v>
      </c>
      <c r="F142" s="103">
        <f t="shared" si="2"/>
        <v>75</v>
      </c>
    </row>
    <row r="143" spans="1:6">
      <c r="A143" s="86">
        <v>142</v>
      </c>
      <c r="B143" s="88" t="s">
        <v>209</v>
      </c>
      <c r="C143" s="77" t="s">
        <v>405</v>
      </c>
      <c r="D143" s="78">
        <v>68</v>
      </c>
      <c r="E143" s="98">
        <v>1</v>
      </c>
      <c r="F143" s="103">
        <f t="shared" si="2"/>
        <v>68</v>
      </c>
    </row>
    <row r="144" spans="1:6">
      <c r="A144" s="85">
        <v>143</v>
      </c>
      <c r="B144" s="88" t="s">
        <v>300</v>
      </c>
      <c r="C144" s="77" t="s">
        <v>405</v>
      </c>
      <c r="D144" s="78">
        <v>400</v>
      </c>
      <c r="E144" s="98">
        <v>1</v>
      </c>
      <c r="F144" s="103">
        <f t="shared" si="2"/>
        <v>400</v>
      </c>
    </row>
    <row r="145" spans="1:6">
      <c r="A145" s="85">
        <v>144</v>
      </c>
      <c r="B145" s="88" t="s">
        <v>301</v>
      </c>
      <c r="C145" s="77" t="s">
        <v>405</v>
      </c>
      <c r="D145" s="78">
        <v>60</v>
      </c>
      <c r="E145" s="98">
        <v>1</v>
      </c>
      <c r="F145" s="103">
        <f t="shared" si="2"/>
        <v>60</v>
      </c>
    </row>
    <row r="146" spans="1:6">
      <c r="A146" s="86">
        <v>145</v>
      </c>
      <c r="B146" s="88" t="s">
        <v>302</v>
      </c>
      <c r="C146" s="77" t="s">
        <v>405</v>
      </c>
      <c r="D146" s="78">
        <v>685</v>
      </c>
      <c r="E146" s="98">
        <v>1</v>
      </c>
      <c r="F146" s="103">
        <f t="shared" si="2"/>
        <v>685</v>
      </c>
    </row>
    <row r="147" spans="1:6">
      <c r="A147" s="85">
        <v>146</v>
      </c>
      <c r="B147" s="88" t="s">
        <v>303</v>
      </c>
      <c r="C147" s="77" t="s">
        <v>405</v>
      </c>
      <c r="D147" s="75">
        <v>170</v>
      </c>
      <c r="E147" s="98">
        <v>1</v>
      </c>
      <c r="F147" s="103">
        <f t="shared" si="2"/>
        <v>170</v>
      </c>
    </row>
    <row r="148" spans="1:6">
      <c r="A148" s="85">
        <v>147</v>
      </c>
      <c r="B148" s="88" t="s">
        <v>304</v>
      </c>
      <c r="C148" s="77" t="s">
        <v>405</v>
      </c>
      <c r="D148" s="75">
        <v>5150</v>
      </c>
      <c r="E148" s="98">
        <v>1</v>
      </c>
      <c r="F148" s="103">
        <f t="shared" si="2"/>
        <v>5150</v>
      </c>
    </row>
    <row r="149" spans="1:6">
      <c r="A149" s="86">
        <v>148</v>
      </c>
      <c r="B149" s="88" t="s">
        <v>305</v>
      </c>
      <c r="C149" s="77" t="s">
        <v>405</v>
      </c>
      <c r="D149" s="75">
        <v>9733</v>
      </c>
      <c r="E149" s="98">
        <v>1</v>
      </c>
      <c r="F149" s="103">
        <f t="shared" si="2"/>
        <v>9733</v>
      </c>
    </row>
    <row r="150" spans="1:6" ht="25.5">
      <c r="A150" s="85">
        <v>149</v>
      </c>
      <c r="B150" s="89" t="s">
        <v>306</v>
      </c>
      <c r="C150" s="77" t="s">
        <v>405</v>
      </c>
      <c r="D150" s="75">
        <v>7700</v>
      </c>
      <c r="E150" s="98">
        <v>1</v>
      </c>
      <c r="F150" s="103">
        <f t="shared" si="2"/>
        <v>7700</v>
      </c>
    </row>
    <row r="151" spans="1:6">
      <c r="A151" s="85">
        <v>150</v>
      </c>
      <c r="B151" s="88" t="s">
        <v>307</v>
      </c>
      <c r="C151" s="77" t="s">
        <v>405</v>
      </c>
      <c r="D151" s="75">
        <v>7000</v>
      </c>
      <c r="E151" s="98">
        <v>1</v>
      </c>
      <c r="F151" s="103">
        <f t="shared" si="2"/>
        <v>7000</v>
      </c>
    </row>
    <row r="152" spans="1:6">
      <c r="A152" s="86">
        <v>151</v>
      </c>
      <c r="B152" s="88" t="s">
        <v>308</v>
      </c>
      <c r="C152" s="77" t="s">
        <v>405</v>
      </c>
      <c r="D152" s="75">
        <v>4850</v>
      </c>
      <c r="E152" s="98">
        <v>1</v>
      </c>
      <c r="F152" s="103">
        <f t="shared" si="2"/>
        <v>4850</v>
      </c>
    </row>
    <row r="153" spans="1:6">
      <c r="A153" s="85">
        <v>152</v>
      </c>
      <c r="B153" s="88" t="s">
        <v>309</v>
      </c>
      <c r="C153" s="77" t="s">
        <v>405</v>
      </c>
      <c r="D153" s="75">
        <v>9200</v>
      </c>
      <c r="E153" s="98">
        <v>1</v>
      </c>
      <c r="F153" s="103">
        <f t="shared" si="2"/>
        <v>9200</v>
      </c>
    </row>
    <row r="154" spans="1:6">
      <c r="A154" s="85">
        <v>153</v>
      </c>
      <c r="B154" s="88" t="s">
        <v>310</v>
      </c>
      <c r="C154" s="75" t="s">
        <v>406</v>
      </c>
      <c r="D154" s="75">
        <v>210</v>
      </c>
      <c r="E154" s="98">
        <v>1</v>
      </c>
      <c r="F154" s="103">
        <f t="shared" si="2"/>
        <v>210</v>
      </c>
    </row>
    <row r="155" spans="1:6">
      <c r="A155" s="86">
        <v>154</v>
      </c>
      <c r="B155" s="88" t="s">
        <v>311</v>
      </c>
      <c r="C155" s="75" t="s">
        <v>406</v>
      </c>
      <c r="D155" s="75">
        <v>200</v>
      </c>
      <c r="E155" s="98">
        <v>1</v>
      </c>
      <c r="F155" s="103">
        <f t="shared" si="2"/>
        <v>200</v>
      </c>
    </row>
    <row r="156" spans="1:6">
      <c r="A156" s="85">
        <v>155</v>
      </c>
      <c r="B156" s="88" t="s">
        <v>312</v>
      </c>
      <c r="C156" s="75" t="s">
        <v>406</v>
      </c>
      <c r="D156" s="75">
        <v>220</v>
      </c>
      <c r="E156" s="98">
        <v>1</v>
      </c>
      <c r="F156" s="103">
        <f t="shared" si="2"/>
        <v>220</v>
      </c>
    </row>
    <row r="157" spans="1:6">
      <c r="A157" s="85">
        <v>156</v>
      </c>
      <c r="B157" s="88" t="s">
        <v>313</v>
      </c>
      <c r="C157" s="75" t="s">
        <v>406</v>
      </c>
      <c r="D157" s="75">
        <v>350</v>
      </c>
      <c r="E157" s="98">
        <v>1</v>
      </c>
      <c r="F157" s="103">
        <f t="shared" si="2"/>
        <v>350</v>
      </c>
    </row>
    <row r="158" spans="1:6">
      <c r="A158" s="86">
        <v>157</v>
      </c>
      <c r="B158" s="88" t="s">
        <v>314</v>
      </c>
      <c r="C158" s="75" t="s">
        <v>406</v>
      </c>
      <c r="D158" s="75">
        <v>130</v>
      </c>
      <c r="E158" s="98">
        <v>1</v>
      </c>
      <c r="F158" s="103">
        <f t="shared" si="2"/>
        <v>130</v>
      </c>
    </row>
    <row r="159" spans="1:6">
      <c r="A159" s="85">
        <v>158</v>
      </c>
      <c r="B159" s="88" t="s">
        <v>277</v>
      </c>
      <c r="C159" s="75" t="s">
        <v>406</v>
      </c>
      <c r="D159" s="75">
        <v>120</v>
      </c>
      <c r="E159" s="98">
        <v>1</v>
      </c>
      <c r="F159" s="103">
        <f t="shared" si="2"/>
        <v>120</v>
      </c>
    </row>
    <row r="160" spans="1:6">
      <c r="A160" s="85">
        <v>159</v>
      </c>
      <c r="B160" s="88" t="s">
        <v>315</v>
      </c>
      <c r="C160" s="77" t="s">
        <v>407</v>
      </c>
      <c r="D160" s="75">
        <v>555</v>
      </c>
      <c r="E160" s="98">
        <v>2</v>
      </c>
      <c r="F160" s="103">
        <f t="shared" si="2"/>
        <v>277.5</v>
      </c>
    </row>
    <row r="161" spans="1:6">
      <c r="A161" s="86">
        <v>160</v>
      </c>
      <c r="B161" s="88" t="s">
        <v>316</v>
      </c>
      <c r="C161" s="77" t="s">
        <v>407</v>
      </c>
      <c r="D161" s="75">
        <v>650</v>
      </c>
      <c r="E161" s="98">
        <v>2</v>
      </c>
      <c r="F161" s="103">
        <f t="shared" si="2"/>
        <v>325</v>
      </c>
    </row>
    <row r="162" spans="1:6">
      <c r="A162" s="85">
        <v>161</v>
      </c>
      <c r="B162" s="88" t="s">
        <v>317</v>
      </c>
      <c r="C162" s="77" t="s">
        <v>407</v>
      </c>
      <c r="D162" s="75">
        <v>271</v>
      </c>
      <c r="E162" s="98">
        <v>2</v>
      </c>
      <c r="F162" s="103">
        <f t="shared" si="2"/>
        <v>135.5</v>
      </c>
    </row>
    <row r="163" spans="1:6">
      <c r="A163" s="85">
        <v>162</v>
      </c>
      <c r="B163" s="88" t="s">
        <v>318</v>
      </c>
      <c r="C163" s="77" t="s">
        <v>407</v>
      </c>
      <c r="D163" s="75">
        <v>44</v>
      </c>
      <c r="E163" s="98">
        <v>2</v>
      </c>
      <c r="F163" s="103">
        <f t="shared" si="2"/>
        <v>22</v>
      </c>
    </row>
    <row r="164" spans="1:6">
      <c r="A164" s="86">
        <v>163</v>
      </c>
      <c r="B164" s="88" t="s">
        <v>319</v>
      </c>
      <c r="C164" s="77" t="s">
        <v>407</v>
      </c>
      <c r="D164" s="75">
        <v>255</v>
      </c>
      <c r="E164" s="98">
        <v>2</v>
      </c>
      <c r="F164" s="103">
        <f t="shared" si="2"/>
        <v>127.5</v>
      </c>
    </row>
    <row r="165" spans="1:6">
      <c r="A165" s="85">
        <v>164</v>
      </c>
      <c r="B165" s="88" t="s">
        <v>320</v>
      </c>
      <c r="C165" s="77" t="s">
        <v>407</v>
      </c>
      <c r="D165" s="75">
        <v>102</v>
      </c>
      <c r="E165" s="98">
        <v>2</v>
      </c>
      <c r="F165" s="103">
        <f t="shared" si="2"/>
        <v>51</v>
      </c>
    </row>
    <row r="166" spans="1:6">
      <c r="A166" s="85">
        <v>165</v>
      </c>
      <c r="B166" s="88" t="s">
        <v>321</v>
      </c>
      <c r="C166" s="77" t="s">
        <v>407</v>
      </c>
      <c r="D166" s="75">
        <v>450</v>
      </c>
      <c r="E166" s="98">
        <v>2</v>
      </c>
      <c r="F166" s="103">
        <f t="shared" si="2"/>
        <v>225</v>
      </c>
    </row>
    <row r="167" spans="1:6">
      <c r="A167" s="86">
        <v>166</v>
      </c>
      <c r="B167" s="88" t="s">
        <v>322</v>
      </c>
      <c r="C167" s="77" t="s">
        <v>407</v>
      </c>
      <c r="D167" s="75">
        <v>130</v>
      </c>
      <c r="E167" s="98">
        <v>2</v>
      </c>
      <c r="F167" s="103">
        <f t="shared" si="2"/>
        <v>65</v>
      </c>
    </row>
    <row r="168" spans="1:6">
      <c r="A168" s="85">
        <v>167</v>
      </c>
      <c r="B168" s="88" t="s">
        <v>323</v>
      </c>
      <c r="C168" s="77" t="s">
        <v>407</v>
      </c>
      <c r="D168" s="75">
        <v>1185</v>
      </c>
      <c r="E168" s="98">
        <v>2</v>
      </c>
      <c r="F168" s="103">
        <f t="shared" si="2"/>
        <v>592.5</v>
      </c>
    </row>
    <row r="169" spans="1:6">
      <c r="A169" s="85">
        <v>168</v>
      </c>
      <c r="B169" s="88" t="s">
        <v>209</v>
      </c>
      <c r="C169" s="77" t="s">
        <v>407</v>
      </c>
      <c r="D169" s="75">
        <v>45</v>
      </c>
      <c r="E169" s="98">
        <v>2</v>
      </c>
      <c r="F169" s="103">
        <f t="shared" si="2"/>
        <v>22.5</v>
      </c>
    </row>
    <row r="170" spans="1:6">
      <c r="A170" s="86">
        <v>169</v>
      </c>
      <c r="B170" s="88" t="s">
        <v>324</v>
      </c>
      <c r="C170" s="77" t="s">
        <v>407</v>
      </c>
      <c r="D170" s="75">
        <v>200</v>
      </c>
      <c r="E170" s="98">
        <v>2</v>
      </c>
      <c r="F170" s="103">
        <f t="shared" si="2"/>
        <v>100</v>
      </c>
    </row>
    <row r="171" spans="1:6">
      <c r="A171" s="85">
        <v>170</v>
      </c>
      <c r="B171" s="88" t="s">
        <v>325</v>
      </c>
      <c r="C171" s="77" t="s">
        <v>407</v>
      </c>
      <c r="D171" s="75">
        <v>3870</v>
      </c>
      <c r="E171" s="98">
        <v>2</v>
      </c>
      <c r="F171" s="103">
        <f t="shared" si="2"/>
        <v>1935</v>
      </c>
    </row>
    <row r="172" spans="1:6">
      <c r="A172" s="85">
        <v>171</v>
      </c>
      <c r="B172" s="88" t="s">
        <v>326</v>
      </c>
      <c r="C172" s="77" t="s">
        <v>407</v>
      </c>
      <c r="D172" s="75">
        <v>2985</v>
      </c>
      <c r="E172" s="98">
        <v>2</v>
      </c>
      <c r="F172" s="103">
        <f t="shared" si="2"/>
        <v>1492.5</v>
      </c>
    </row>
    <row r="173" spans="1:6">
      <c r="A173" s="86">
        <v>172</v>
      </c>
      <c r="B173" s="88" t="s">
        <v>327</v>
      </c>
      <c r="C173" s="77" t="s">
        <v>407</v>
      </c>
      <c r="D173" s="75">
        <v>5400</v>
      </c>
      <c r="E173" s="98">
        <v>2</v>
      </c>
      <c r="F173" s="103">
        <f t="shared" si="2"/>
        <v>2700</v>
      </c>
    </row>
    <row r="174" spans="1:6">
      <c r="A174" s="85">
        <v>173</v>
      </c>
      <c r="B174" s="88" t="s">
        <v>328</v>
      </c>
      <c r="C174" s="77" t="s">
        <v>407</v>
      </c>
      <c r="D174" s="75">
        <v>11200</v>
      </c>
      <c r="E174" s="98">
        <v>2</v>
      </c>
      <c r="F174" s="103">
        <f t="shared" si="2"/>
        <v>5600</v>
      </c>
    </row>
    <row r="175" spans="1:6">
      <c r="A175" s="85">
        <v>174</v>
      </c>
      <c r="B175" s="88" t="s">
        <v>329</v>
      </c>
      <c r="C175" s="75" t="s">
        <v>408</v>
      </c>
      <c r="D175" s="75">
        <v>1500</v>
      </c>
      <c r="E175" s="98">
        <v>1</v>
      </c>
      <c r="F175" s="103">
        <f t="shared" si="2"/>
        <v>1500</v>
      </c>
    </row>
    <row r="176" spans="1:6">
      <c r="A176" s="86">
        <v>175</v>
      </c>
      <c r="B176" s="88" t="s">
        <v>330</v>
      </c>
      <c r="C176" s="75" t="s">
        <v>408</v>
      </c>
      <c r="D176" s="75">
        <v>900</v>
      </c>
      <c r="E176" s="98">
        <v>1</v>
      </c>
      <c r="F176" s="103">
        <f t="shared" si="2"/>
        <v>900</v>
      </c>
    </row>
    <row r="177" spans="1:6">
      <c r="A177" s="85">
        <v>176</v>
      </c>
      <c r="B177" s="88" t="s">
        <v>331</v>
      </c>
      <c r="C177" s="75" t="s">
        <v>408</v>
      </c>
      <c r="D177" s="75">
        <v>450</v>
      </c>
      <c r="E177" s="98">
        <v>1</v>
      </c>
      <c r="F177" s="103">
        <f t="shared" si="2"/>
        <v>450</v>
      </c>
    </row>
    <row r="178" spans="1:6">
      <c r="A178" s="85">
        <v>177</v>
      </c>
      <c r="B178" s="88" t="s">
        <v>332</v>
      </c>
      <c r="C178" s="75" t="s">
        <v>408</v>
      </c>
      <c r="D178" s="75">
        <v>120</v>
      </c>
      <c r="E178" s="98">
        <v>1</v>
      </c>
      <c r="F178" s="103">
        <f t="shared" si="2"/>
        <v>120</v>
      </c>
    </row>
    <row r="179" spans="1:6">
      <c r="A179" s="86">
        <v>178</v>
      </c>
      <c r="B179" s="88" t="s">
        <v>333</v>
      </c>
      <c r="C179" s="75" t="s">
        <v>408</v>
      </c>
      <c r="D179" s="75">
        <v>80</v>
      </c>
      <c r="E179" s="98">
        <v>1</v>
      </c>
      <c r="F179" s="103">
        <f t="shared" si="2"/>
        <v>80</v>
      </c>
    </row>
    <row r="180" spans="1:6">
      <c r="A180" s="85">
        <v>179</v>
      </c>
      <c r="B180" s="88" t="s">
        <v>334</v>
      </c>
      <c r="C180" s="75" t="s">
        <v>408</v>
      </c>
      <c r="D180" s="75">
        <v>130</v>
      </c>
      <c r="E180" s="98">
        <v>1</v>
      </c>
      <c r="F180" s="103">
        <f t="shared" si="2"/>
        <v>130</v>
      </c>
    </row>
    <row r="181" spans="1:6">
      <c r="A181" s="85">
        <v>180</v>
      </c>
      <c r="B181" s="88" t="s">
        <v>335</v>
      </c>
      <c r="C181" s="75" t="s">
        <v>408</v>
      </c>
      <c r="D181" s="75">
        <v>80</v>
      </c>
      <c r="E181" s="98">
        <v>1</v>
      </c>
      <c r="F181" s="103">
        <f t="shared" si="2"/>
        <v>80</v>
      </c>
    </row>
    <row r="182" spans="1:6">
      <c r="A182" s="86">
        <v>181</v>
      </c>
      <c r="B182" s="88" t="s">
        <v>336</v>
      </c>
      <c r="C182" s="75" t="s">
        <v>408</v>
      </c>
      <c r="D182" s="75">
        <v>40</v>
      </c>
      <c r="E182" s="98">
        <v>1</v>
      </c>
      <c r="F182" s="103">
        <f t="shared" si="2"/>
        <v>40</v>
      </c>
    </row>
    <row r="183" spans="1:6">
      <c r="A183" s="85">
        <v>182</v>
      </c>
      <c r="B183" s="88" t="s">
        <v>337</v>
      </c>
      <c r="C183" s="77" t="s">
        <v>409</v>
      </c>
      <c r="D183" s="75">
        <v>185</v>
      </c>
      <c r="E183" s="98">
        <v>1</v>
      </c>
      <c r="F183" s="103">
        <f t="shared" si="2"/>
        <v>185</v>
      </c>
    </row>
    <row r="184" spans="1:6">
      <c r="A184" s="85">
        <v>183</v>
      </c>
      <c r="B184" s="88" t="s">
        <v>338</v>
      </c>
      <c r="C184" s="77" t="s">
        <v>409</v>
      </c>
      <c r="D184" s="75">
        <v>264</v>
      </c>
      <c r="E184" s="98">
        <v>1</v>
      </c>
      <c r="F184" s="103">
        <f t="shared" si="2"/>
        <v>264</v>
      </c>
    </row>
    <row r="185" spans="1:6">
      <c r="A185" s="86">
        <v>184</v>
      </c>
      <c r="B185" s="88" t="s">
        <v>339</v>
      </c>
      <c r="C185" s="77" t="s">
        <v>409</v>
      </c>
      <c r="D185" s="75">
        <v>122</v>
      </c>
      <c r="E185" s="98">
        <v>1</v>
      </c>
      <c r="F185" s="103">
        <f t="shared" si="2"/>
        <v>122</v>
      </c>
    </row>
    <row r="186" spans="1:6">
      <c r="A186" s="85">
        <v>185</v>
      </c>
      <c r="B186" s="88" t="s">
        <v>340</v>
      </c>
      <c r="C186" s="77" t="s">
        <v>409</v>
      </c>
      <c r="D186" s="75">
        <v>36</v>
      </c>
      <c r="E186" s="98">
        <v>1</v>
      </c>
      <c r="F186" s="103">
        <f t="shared" si="2"/>
        <v>36</v>
      </c>
    </row>
    <row r="187" spans="1:6">
      <c r="A187" s="85">
        <v>186</v>
      </c>
      <c r="B187" s="88" t="s">
        <v>341</v>
      </c>
      <c r="C187" s="77" t="s">
        <v>409</v>
      </c>
      <c r="D187" s="75">
        <v>38</v>
      </c>
      <c r="E187" s="98">
        <v>1</v>
      </c>
      <c r="F187" s="103">
        <f t="shared" si="2"/>
        <v>38</v>
      </c>
    </row>
    <row r="188" spans="1:6">
      <c r="A188" s="86">
        <v>187</v>
      </c>
      <c r="B188" s="88" t="s">
        <v>342</v>
      </c>
      <c r="C188" s="77" t="s">
        <v>409</v>
      </c>
      <c r="D188" s="75">
        <v>32</v>
      </c>
      <c r="E188" s="98">
        <v>1</v>
      </c>
      <c r="F188" s="103">
        <f t="shared" si="2"/>
        <v>32</v>
      </c>
    </row>
    <row r="189" spans="1:6">
      <c r="A189" s="85">
        <v>188</v>
      </c>
      <c r="B189" s="88" t="s">
        <v>343</v>
      </c>
      <c r="C189" s="77" t="s">
        <v>409</v>
      </c>
      <c r="D189" s="75">
        <v>270</v>
      </c>
      <c r="E189" s="98">
        <v>1</v>
      </c>
      <c r="F189" s="103">
        <f t="shared" si="2"/>
        <v>270</v>
      </c>
    </row>
    <row r="190" spans="1:6" ht="17.25" customHeight="1">
      <c r="A190" s="85">
        <v>189</v>
      </c>
      <c r="B190" s="89" t="s">
        <v>344</v>
      </c>
      <c r="C190" s="79" t="s">
        <v>410</v>
      </c>
      <c r="D190" s="75">
        <v>455</v>
      </c>
      <c r="E190" s="98">
        <v>2</v>
      </c>
      <c r="F190" s="103">
        <f t="shared" si="2"/>
        <v>227.5</v>
      </c>
    </row>
    <row r="191" spans="1:6" ht="18.75" customHeight="1">
      <c r="A191" s="86">
        <v>190</v>
      </c>
      <c r="B191" s="89" t="s">
        <v>345</v>
      </c>
      <c r="C191" s="79" t="s">
        <v>410</v>
      </c>
      <c r="D191" s="75">
        <v>155</v>
      </c>
      <c r="E191" s="98">
        <v>2</v>
      </c>
      <c r="F191" s="103">
        <f t="shared" si="2"/>
        <v>77.5</v>
      </c>
    </row>
    <row r="192" spans="1:6" ht="13.5" customHeight="1">
      <c r="A192" s="85">
        <v>191</v>
      </c>
      <c r="B192" s="89" t="s">
        <v>346</v>
      </c>
      <c r="C192" s="79" t="s">
        <v>410</v>
      </c>
      <c r="D192" s="75">
        <v>270</v>
      </c>
      <c r="E192" s="98">
        <v>2</v>
      </c>
      <c r="F192" s="103">
        <f t="shared" si="2"/>
        <v>135</v>
      </c>
    </row>
    <row r="193" spans="1:6" ht="19.5" customHeight="1">
      <c r="A193" s="85">
        <v>192</v>
      </c>
      <c r="B193" s="89" t="s">
        <v>347</v>
      </c>
      <c r="C193" s="79" t="s">
        <v>410</v>
      </c>
      <c r="D193" s="75">
        <v>130</v>
      </c>
      <c r="E193" s="98">
        <v>2</v>
      </c>
      <c r="F193" s="103">
        <f t="shared" si="2"/>
        <v>65</v>
      </c>
    </row>
    <row r="194" spans="1:6">
      <c r="A194" s="86">
        <v>193</v>
      </c>
      <c r="B194" s="89" t="s">
        <v>348</v>
      </c>
      <c r="C194" s="79" t="s">
        <v>410</v>
      </c>
      <c r="D194" s="75">
        <v>150</v>
      </c>
      <c r="E194" s="98">
        <v>2</v>
      </c>
      <c r="F194" s="103">
        <f t="shared" si="2"/>
        <v>75</v>
      </c>
    </row>
    <row r="195" spans="1:6" ht="19.5" customHeight="1">
      <c r="A195" s="85">
        <v>194</v>
      </c>
      <c r="B195" s="89" t="s">
        <v>349</v>
      </c>
      <c r="C195" s="79" t="s">
        <v>410</v>
      </c>
      <c r="D195" s="75">
        <v>90</v>
      </c>
      <c r="E195" s="98">
        <v>2</v>
      </c>
      <c r="F195" s="103">
        <f t="shared" si="2"/>
        <v>45</v>
      </c>
    </row>
    <row r="196" spans="1:6">
      <c r="A196" s="85">
        <v>195</v>
      </c>
      <c r="B196" s="88" t="s">
        <v>350</v>
      </c>
      <c r="C196" s="77" t="s">
        <v>411</v>
      </c>
      <c r="D196" s="75">
        <v>120</v>
      </c>
      <c r="E196" s="98">
        <v>2</v>
      </c>
      <c r="F196" s="103">
        <f t="shared" si="2"/>
        <v>60</v>
      </c>
    </row>
    <row r="197" spans="1:6">
      <c r="A197" s="86">
        <v>196</v>
      </c>
      <c r="B197" s="88" t="s">
        <v>351</v>
      </c>
      <c r="C197" s="77" t="s">
        <v>411</v>
      </c>
      <c r="D197" s="75">
        <v>357</v>
      </c>
      <c r="E197" s="98">
        <v>2</v>
      </c>
      <c r="F197" s="103">
        <f t="shared" ref="F197:F240" si="3">TRUNC(D197/E197,2)</f>
        <v>178.5</v>
      </c>
    </row>
    <row r="198" spans="1:6">
      <c r="A198" s="85">
        <v>197</v>
      </c>
      <c r="B198" s="88" t="s">
        <v>352</v>
      </c>
      <c r="C198" s="77" t="s">
        <v>411</v>
      </c>
      <c r="D198" s="75">
        <v>405</v>
      </c>
      <c r="E198" s="98">
        <v>2</v>
      </c>
      <c r="F198" s="103">
        <f t="shared" si="3"/>
        <v>202.5</v>
      </c>
    </row>
    <row r="199" spans="1:6">
      <c r="A199" s="85">
        <v>198</v>
      </c>
      <c r="B199" s="88" t="s">
        <v>353</v>
      </c>
      <c r="C199" s="77" t="s">
        <v>412</v>
      </c>
      <c r="D199" s="75">
        <v>240</v>
      </c>
      <c r="E199" s="98">
        <v>1</v>
      </c>
      <c r="F199" s="103">
        <f t="shared" si="3"/>
        <v>240</v>
      </c>
    </row>
    <row r="200" spans="1:6">
      <c r="A200" s="86">
        <v>199</v>
      </c>
      <c r="B200" s="88" t="s">
        <v>354</v>
      </c>
      <c r="C200" s="77" t="s">
        <v>412</v>
      </c>
      <c r="D200" s="75">
        <v>49</v>
      </c>
      <c r="E200" s="98">
        <v>1</v>
      </c>
      <c r="F200" s="103">
        <f t="shared" si="3"/>
        <v>49</v>
      </c>
    </row>
    <row r="201" spans="1:6">
      <c r="A201" s="85">
        <v>200</v>
      </c>
      <c r="B201" s="88" t="s">
        <v>355</v>
      </c>
      <c r="C201" s="77" t="s">
        <v>412</v>
      </c>
      <c r="D201" s="75">
        <v>106</v>
      </c>
      <c r="E201" s="98">
        <v>1</v>
      </c>
      <c r="F201" s="103">
        <f t="shared" si="3"/>
        <v>106</v>
      </c>
    </row>
    <row r="202" spans="1:6">
      <c r="A202" s="85">
        <v>201</v>
      </c>
      <c r="B202" s="88" t="s">
        <v>356</v>
      </c>
      <c r="C202" s="77" t="s">
        <v>412</v>
      </c>
      <c r="D202" s="75">
        <v>112</v>
      </c>
      <c r="E202" s="98">
        <v>1</v>
      </c>
      <c r="F202" s="103">
        <f t="shared" si="3"/>
        <v>112</v>
      </c>
    </row>
    <row r="203" spans="1:6">
      <c r="A203" s="86">
        <v>202</v>
      </c>
      <c r="B203" s="88" t="s">
        <v>357</v>
      </c>
      <c r="C203" s="77" t="s">
        <v>412</v>
      </c>
      <c r="D203" s="75">
        <v>110</v>
      </c>
      <c r="E203" s="98">
        <v>1</v>
      </c>
      <c r="F203" s="103">
        <f t="shared" si="3"/>
        <v>110</v>
      </c>
    </row>
    <row r="204" spans="1:6">
      <c r="A204" s="85">
        <v>203</v>
      </c>
      <c r="B204" s="88" t="s">
        <v>358</v>
      </c>
      <c r="C204" s="77" t="s">
        <v>412</v>
      </c>
      <c r="D204" s="75">
        <v>166</v>
      </c>
      <c r="E204" s="98">
        <v>1</v>
      </c>
      <c r="F204" s="103">
        <f t="shared" si="3"/>
        <v>166</v>
      </c>
    </row>
    <row r="205" spans="1:6">
      <c r="A205" s="85">
        <v>204</v>
      </c>
      <c r="B205" s="88" t="s">
        <v>359</v>
      </c>
      <c r="C205" s="77" t="s">
        <v>412</v>
      </c>
      <c r="D205" s="75">
        <v>213</v>
      </c>
      <c r="E205" s="98">
        <v>1</v>
      </c>
      <c r="F205" s="103">
        <f t="shared" si="3"/>
        <v>213</v>
      </c>
    </row>
    <row r="206" spans="1:6">
      <c r="A206" s="86">
        <v>205</v>
      </c>
      <c r="B206" s="88" t="s">
        <v>360</v>
      </c>
      <c r="C206" s="75" t="s">
        <v>413</v>
      </c>
      <c r="D206" s="75">
        <v>200</v>
      </c>
      <c r="E206" s="98">
        <v>1</v>
      </c>
      <c r="F206" s="103">
        <f t="shared" si="3"/>
        <v>200</v>
      </c>
    </row>
    <row r="207" spans="1:6">
      <c r="A207" s="85">
        <v>206</v>
      </c>
      <c r="B207" s="88" t="s">
        <v>361</v>
      </c>
      <c r="C207" s="75" t="s">
        <v>413</v>
      </c>
      <c r="D207" s="75">
        <v>240</v>
      </c>
      <c r="E207" s="98">
        <v>1</v>
      </c>
      <c r="F207" s="103">
        <f t="shared" si="3"/>
        <v>240</v>
      </c>
    </row>
    <row r="208" spans="1:6">
      <c r="A208" s="85">
        <v>207</v>
      </c>
      <c r="B208" s="88" t="s">
        <v>362</v>
      </c>
      <c r="C208" s="75" t="s">
        <v>413</v>
      </c>
      <c r="D208" s="75">
        <v>120</v>
      </c>
      <c r="E208" s="98">
        <v>1</v>
      </c>
      <c r="F208" s="103">
        <f t="shared" si="3"/>
        <v>120</v>
      </c>
    </row>
    <row r="209" spans="1:6">
      <c r="A209" s="86">
        <v>208</v>
      </c>
      <c r="B209" s="88" t="s">
        <v>363</v>
      </c>
      <c r="C209" s="75" t="s">
        <v>413</v>
      </c>
      <c r="D209" s="75">
        <v>70</v>
      </c>
      <c r="E209" s="98">
        <v>1</v>
      </c>
      <c r="F209" s="103">
        <f t="shared" si="3"/>
        <v>70</v>
      </c>
    </row>
    <row r="210" spans="1:6">
      <c r="A210" s="85">
        <v>209</v>
      </c>
      <c r="B210" s="88" t="s">
        <v>364</v>
      </c>
      <c r="C210" s="75" t="s">
        <v>413</v>
      </c>
      <c r="D210" s="75">
        <v>120</v>
      </c>
      <c r="E210" s="98">
        <v>1</v>
      </c>
      <c r="F210" s="103">
        <f t="shared" si="3"/>
        <v>120</v>
      </c>
    </row>
    <row r="211" spans="1:6">
      <c r="A211" s="85">
        <v>210</v>
      </c>
      <c r="B211" s="88" t="s">
        <v>209</v>
      </c>
      <c r="C211" s="75" t="s">
        <v>413</v>
      </c>
      <c r="D211" s="75">
        <v>120</v>
      </c>
      <c r="E211" s="98">
        <v>1</v>
      </c>
      <c r="F211" s="103">
        <f t="shared" si="3"/>
        <v>120</v>
      </c>
    </row>
    <row r="212" spans="1:6">
      <c r="A212" s="86">
        <v>211</v>
      </c>
      <c r="B212" s="88" t="s">
        <v>365</v>
      </c>
      <c r="C212" s="75" t="s">
        <v>414</v>
      </c>
      <c r="D212" s="75">
        <v>250</v>
      </c>
      <c r="E212" s="98">
        <v>1</v>
      </c>
      <c r="F212" s="103">
        <f t="shared" si="3"/>
        <v>250</v>
      </c>
    </row>
    <row r="213" spans="1:6">
      <c r="A213" s="85">
        <v>212</v>
      </c>
      <c r="B213" s="88" t="s">
        <v>366</v>
      </c>
      <c r="C213" s="75" t="s">
        <v>414</v>
      </c>
      <c r="D213" s="75">
        <v>260</v>
      </c>
      <c r="E213" s="98">
        <v>1</v>
      </c>
      <c r="F213" s="103">
        <f t="shared" si="3"/>
        <v>260</v>
      </c>
    </row>
    <row r="214" spans="1:6">
      <c r="A214" s="85">
        <v>213</v>
      </c>
      <c r="B214" s="88" t="s">
        <v>367</v>
      </c>
      <c r="C214" s="75" t="s">
        <v>414</v>
      </c>
      <c r="D214" s="75">
        <v>500</v>
      </c>
      <c r="E214" s="98">
        <v>1</v>
      </c>
      <c r="F214" s="103">
        <f t="shared" si="3"/>
        <v>500</v>
      </c>
    </row>
    <row r="215" spans="1:6">
      <c r="A215" s="86">
        <v>214</v>
      </c>
      <c r="B215" s="88" t="s">
        <v>368</v>
      </c>
      <c r="C215" s="77" t="s">
        <v>415</v>
      </c>
      <c r="D215" s="75">
        <v>552</v>
      </c>
      <c r="E215" s="98">
        <v>1</v>
      </c>
      <c r="F215" s="103">
        <f t="shared" si="3"/>
        <v>552</v>
      </c>
    </row>
    <row r="216" spans="1:6">
      <c r="A216" s="85">
        <v>215</v>
      </c>
      <c r="B216" s="88" t="s">
        <v>369</v>
      </c>
      <c r="C216" s="77" t="s">
        <v>416</v>
      </c>
      <c r="D216" s="75">
        <v>450</v>
      </c>
      <c r="E216" s="98">
        <v>1</v>
      </c>
      <c r="F216" s="103">
        <f t="shared" si="3"/>
        <v>450</v>
      </c>
    </row>
    <row r="217" spans="1:6">
      <c r="A217" s="85">
        <v>216</v>
      </c>
      <c r="B217" s="88" t="s">
        <v>370</v>
      </c>
      <c r="C217" s="77" t="s">
        <v>416</v>
      </c>
      <c r="D217" s="75">
        <v>508</v>
      </c>
      <c r="E217" s="98">
        <v>1</v>
      </c>
      <c r="F217" s="103">
        <f t="shared" si="3"/>
        <v>508</v>
      </c>
    </row>
    <row r="218" spans="1:6">
      <c r="A218" s="86">
        <v>217</v>
      </c>
      <c r="B218" s="88" t="s">
        <v>371</v>
      </c>
      <c r="C218" s="77" t="s">
        <v>416</v>
      </c>
      <c r="D218" s="75">
        <v>355</v>
      </c>
      <c r="E218" s="98">
        <v>1</v>
      </c>
      <c r="F218" s="103">
        <f t="shared" si="3"/>
        <v>355</v>
      </c>
    </row>
    <row r="219" spans="1:6">
      <c r="A219" s="85">
        <v>218</v>
      </c>
      <c r="B219" s="88" t="s">
        <v>372</v>
      </c>
      <c r="C219" s="77" t="s">
        <v>416</v>
      </c>
      <c r="D219" s="75">
        <v>385</v>
      </c>
      <c r="E219" s="98">
        <v>1</v>
      </c>
      <c r="F219" s="103">
        <f t="shared" si="3"/>
        <v>385</v>
      </c>
    </row>
    <row r="220" spans="1:6">
      <c r="A220" s="85">
        <v>219</v>
      </c>
      <c r="B220" s="88" t="s">
        <v>373</v>
      </c>
      <c r="C220" s="77" t="s">
        <v>416</v>
      </c>
      <c r="D220" s="75">
        <v>540</v>
      </c>
      <c r="E220" s="98">
        <v>1</v>
      </c>
      <c r="F220" s="103">
        <f t="shared" si="3"/>
        <v>540</v>
      </c>
    </row>
    <row r="221" spans="1:6">
      <c r="A221" s="86">
        <v>220</v>
      </c>
      <c r="B221" s="88" t="s">
        <v>374</v>
      </c>
      <c r="C221" s="77" t="s">
        <v>416</v>
      </c>
      <c r="D221" s="75">
        <v>465</v>
      </c>
      <c r="E221" s="98">
        <v>1</v>
      </c>
      <c r="F221" s="103">
        <f t="shared" si="3"/>
        <v>465</v>
      </c>
    </row>
    <row r="222" spans="1:6" ht="25.5">
      <c r="A222" s="85">
        <v>221</v>
      </c>
      <c r="B222" s="89" t="s">
        <v>375</v>
      </c>
      <c r="C222" s="77" t="s">
        <v>416</v>
      </c>
      <c r="D222" s="75">
        <v>2841</v>
      </c>
      <c r="E222" s="98">
        <v>1</v>
      </c>
      <c r="F222" s="103">
        <f t="shared" si="3"/>
        <v>2841</v>
      </c>
    </row>
    <row r="223" spans="1:6">
      <c r="A223" s="85">
        <v>222</v>
      </c>
      <c r="B223" s="88" t="s">
        <v>376</v>
      </c>
      <c r="C223" s="77" t="s">
        <v>416</v>
      </c>
      <c r="D223" s="75">
        <v>170</v>
      </c>
      <c r="E223" s="98">
        <v>1</v>
      </c>
      <c r="F223" s="103">
        <f t="shared" si="3"/>
        <v>170</v>
      </c>
    </row>
    <row r="224" spans="1:6">
      <c r="A224" s="86">
        <v>223</v>
      </c>
      <c r="B224" s="88" t="s">
        <v>377</v>
      </c>
      <c r="C224" s="77" t="s">
        <v>416</v>
      </c>
      <c r="D224" s="75">
        <v>254</v>
      </c>
      <c r="E224" s="98">
        <v>1</v>
      </c>
      <c r="F224" s="103">
        <f t="shared" si="3"/>
        <v>254</v>
      </c>
    </row>
    <row r="225" spans="1:6">
      <c r="A225" s="85">
        <v>224</v>
      </c>
      <c r="B225" s="88" t="s">
        <v>378</v>
      </c>
      <c r="C225" s="77" t="s">
        <v>416</v>
      </c>
      <c r="D225" s="75">
        <v>75</v>
      </c>
      <c r="E225" s="98">
        <v>1</v>
      </c>
      <c r="F225" s="103">
        <f t="shared" si="3"/>
        <v>75</v>
      </c>
    </row>
    <row r="226" spans="1:6">
      <c r="A226" s="85">
        <v>225</v>
      </c>
      <c r="B226" s="88" t="s">
        <v>379</v>
      </c>
      <c r="C226" s="77" t="s">
        <v>416</v>
      </c>
      <c r="D226" s="75">
        <v>115</v>
      </c>
      <c r="E226" s="98">
        <v>1</v>
      </c>
      <c r="F226" s="103">
        <f t="shared" si="3"/>
        <v>115</v>
      </c>
    </row>
    <row r="227" spans="1:6">
      <c r="A227" s="86">
        <v>226</v>
      </c>
      <c r="B227" s="88" t="s">
        <v>219</v>
      </c>
      <c r="C227" s="75" t="s">
        <v>417</v>
      </c>
      <c r="D227" s="75">
        <v>210</v>
      </c>
      <c r="E227" s="98">
        <v>1</v>
      </c>
      <c r="F227" s="103">
        <f t="shared" si="3"/>
        <v>210</v>
      </c>
    </row>
    <row r="228" spans="1:6">
      <c r="A228" s="85">
        <v>227</v>
      </c>
      <c r="B228" s="88" t="s">
        <v>380</v>
      </c>
      <c r="C228" s="75" t="s">
        <v>417</v>
      </c>
      <c r="D228" s="75">
        <v>150</v>
      </c>
      <c r="E228" s="98">
        <v>1</v>
      </c>
      <c r="F228" s="103">
        <f t="shared" si="3"/>
        <v>150</v>
      </c>
    </row>
    <row r="229" spans="1:6">
      <c r="A229" s="85">
        <v>228</v>
      </c>
      <c r="B229" s="88" t="s">
        <v>381</v>
      </c>
      <c r="C229" s="75" t="s">
        <v>417</v>
      </c>
      <c r="D229" s="75">
        <v>350</v>
      </c>
      <c r="E229" s="98">
        <v>1</v>
      </c>
      <c r="F229" s="103">
        <f t="shared" si="3"/>
        <v>350</v>
      </c>
    </row>
    <row r="230" spans="1:6">
      <c r="A230" s="86">
        <v>229</v>
      </c>
      <c r="B230" s="88" t="s">
        <v>209</v>
      </c>
      <c r="C230" s="75" t="s">
        <v>417</v>
      </c>
      <c r="D230" s="75">
        <v>50</v>
      </c>
      <c r="E230" s="98">
        <v>1</v>
      </c>
      <c r="F230" s="103">
        <f t="shared" si="3"/>
        <v>50</v>
      </c>
    </row>
    <row r="231" spans="1:6">
      <c r="A231" s="85">
        <v>230</v>
      </c>
      <c r="B231" s="88" t="s">
        <v>382</v>
      </c>
      <c r="C231" s="77" t="s">
        <v>418</v>
      </c>
      <c r="D231" s="75">
        <v>547</v>
      </c>
      <c r="E231" s="98">
        <v>1</v>
      </c>
      <c r="F231" s="103">
        <f t="shared" si="3"/>
        <v>547</v>
      </c>
    </row>
    <row r="232" spans="1:6">
      <c r="A232" s="85">
        <v>231</v>
      </c>
      <c r="B232" s="88" t="s">
        <v>383</v>
      </c>
      <c r="C232" s="77" t="s">
        <v>418</v>
      </c>
      <c r="D232" s="75">
        <v>202</v>
      </c>
      <c r="E232" s="98">
        <v>1</v>
      </c>
      <c r="F232" s="103">
        <f t="shared" si="3"/>
        <v>202</v>
      </c>
    </row>
    <row r="233" spans="1:6">
      <c r="A233" s="86">
        <v>232</v>
      </c>
      <c r="B233" s="88" t="s">
        <v>384</v>
      </c>
      <c r="C233" s="77" t="s">
        <v>418</v>
      </c>
      <c r="D233" s="75">
        <v>118</v>
      </c>
      <c r="E233" s="98">
        <v>1</v>
      </c>
      <c r="F233" s="103">
        <f t="shared" si="3"/>
        <v>118</v>
      </c>
    </row>
    <row r="234" spans="1:6">
      <c r="A234" s="85">
        <v>233</v>
      </c>
      <c r="B234" s="88" t="s">
        <v>385</v>
      </c>
      <c r="C234" s="77" t="s">
        <v>418</v>
      </c>
      <c r="D234" s="75">
        <v>120</v>
      </c>
      <c r="E234" s="98">
        <v>1</v>
      </c>
      <c r="F234" s="103">
        <f t="shared" si="3"/>
        <v>120</v>
      </c>
    </row>
    <row r="235" spans="1:6">
      <c r="A235" s="85">
        <v>234</v>
      </c>
      <c r="B235" s="88" t="s">
        <v>386</v>
      </c>
      <c r="C235" s="77" t="s">
        <v>418</v>
      </c>
      <c r="D235" s="75">
        <v>300</v>
      </c>
      <c r="E235" s="98">
        <v>1</v>
      </c>
      <c r="F235" s="103">
        <f t="shared" si="3"/>
        <v>300</v>
      </c>
    </row>
    <row r="236" spans="1:6">
      <c r="A236" s="86">
        <v>235</v>
      </c>
      <c r="B236" s="88" t="s">
        <v>387</v>
      </c>
      <c r="C236" s="77" t="s">
        <v>418</v>
      </c>
      <c r="D236" s="75">
        <v>120</v>
      </c>
      <c r="E236" s="98">
        <v>1</v>
      </c>
      <c r="F236" s="103">
        <f t="shared" si="3"/>
        <v>120</v>
      </c>
    </row>
    <row r="237" spans="1:6">
      <c r="A237" s="85">
        <v>236</v>
      </c>
      <c r="B237" s="88" t="s">
        <v>388</v>
      </c>
      <c r="C237" s="77" t="s">
        <v>419</v>
      </c>
      <c r="D237" s="76">
        <v>11000</v>
      </c>
      <c r="E237" s="98">
        <v>2</v>
      </c>
      <c r="F237" s="103">
        <f t="shared" si="3"/>
        <v>5500</v>
      </c>
    </row>
    <row r="238" spans="1:6">
      <c r="A238" s="85">
        <v>237</v>
      </c>
      <c r="B238" s="88" t="s">
        <v>389</v>
      </c>
      <c r="C238" s="80" t="s">
        <v>420</v>
      </c>
      <c r="D238" s="76">
        <v>9355</v>
      </c>
      <c r="E238" s="98">
        <v>2</v>
      </c>
      <c r="F238" s="103">
        <f t="shared" si="3"/>
        <v>4677.5</v>
      </c>
    </row>
    <row r="239" spans="1:6" ht="27.75" customHeight="1">
      <c r="A239" s="86">
        <v>238</v>
      </c>
      <c r="B239" s="88"/>
      <c r="C239" s="80" t="s">
        <v>421</v>
      </c>
      <c r="D239" s="76">
        <v>3554</v>
      </c>
      <c r="E239" s="98">
        <v>2</v>
      </c>
      <c r="F239" s="103">
        <f t="shared" si="3"/>
        <v>1777</v>
      </c>
    </row>
    <row r="240" spans="1:6" ht="24.75" customHeight="1" thickBot="1">
      <c r="A240" s="87">
        <v>239</v>
      </c>
      <c r="B240" s="94" t="s">
        <v>389</v>
      </c>
      <c r="C240" s="95" t="s">
        <v>422</v>
      </c>
      <c r="D240" s="96">
        <v>15000</v>
      </c>
      <c r="E240" s="100">
        <v>2</v>
      </c>
      <c r="F240" s="104">
        <f t="shared" si="3"/>
        <v>7500</v>
      </c>
    </row>
    <row r="241" spans="1:6" ht="24.75" customHeight="1" thickBot="1">
      <c r="A241" s="695" t="s">
        <v>428</v>
      </c>
      <c r="B241" s="695"/>
      <c r="C241" s="695"/>
      <c r="D241" s="695"/>
      <c r="E241" s="74"/>
      <c r="F241" s="111">
        <f>SUM(F3:F240)</f>
        <v>159491</v>
      </c>
    </row>
    <row r="242" spans="1:6" ht="13.5" thickBot="1">
      <c r="A242" s="696" t="s">
        <v>429</v>
      </c>
      <c r="B242" s="697"/>
      <c r="C242" s="697"/>
      <c r="D242" s="697"/>
      <c r="E242" s="81"/>
      <c r="F242" s="112">
        <f>F241/1000</f>
        <v>159.49100000000001</v>
      </c>
    </row>
    <row r="246" spans="1:6" ht="13.5" thickBot="1"/>
    <row r="247" spans="1:6" ht="25.5">
      <c r="B247" s="117" t="s">
        <v>163</v>
      </c>
      <c r="C247" s="118" t="s">
        <v>431</v>
      </c>
    </row>
    <row r="248" spans="1:6">
      <c r="B248" s="92" t="s">
        <v>390</v>
      </c>
      <c r="C248" s="119">
        <v>17.899999999999999</v>
      </c>
    </row>
    <row r="249" spans="1:6">
      <c r="B249" s="92" t="s">
        <v>391</v>
      </c>
      <c r="C249" s="119">
        <v>19.399999999999999</v>
      </c>
    </row>
    <row r="250" spans="1:6">
      <c r="B250" s="92" t="s">
        <v>392</v>
      </c>
      <c r="C250" s="119">
        <v>19.899999999999999</v>
      </c>
    </row>
    <row r="251" spans="1:6">
      <c r="B251" s="92" t="s">
        <v>394</v>
      </c>
      <c r="C251" s="119">
        <v>16.8</v>
      </c>
    </row>
    <row r="252" spans="1:6">
      <c r="B252" s="92" t="s">
        <v>395</v>
      </c>
      <c r="C252" s="119">
        <v>18.5</v>
      </c>
    </row>
    <row r="253" spans="1:6">
      <c r="B253" s="92" t="s">
        <v>396</v>
      </c>
      <c r="C253" s="119">
        <v>19.8</v>
      </c>
    </row>
    <row r="254" spans="1:6">
      <c r="B254" s="120" t="s">
        <v>430</v>
      </c>
      <c r="C254" s="119">
        <v>19.899999999999999</v>
      </c>
    </row>
    <row r="255" spans="1:6">
      <c r="B255" s="88" t="s">
        <v>398</v>
      </c>
      <c r="C255" s="119">
        <v>18.899999999999999</v>
      </c>
    </row>
    <row r="256" spans="1:6">
      <c r="B256" s="92" t="s">
        <v>399</v>
      </c>
      <c r="C256" s="119">
        <v>19.5</v>
      </c>
    </row>
    <row r="257" spans="2:3">
      <c r="B257" s="120" t="s">
        <v>400</v>
      </c>
      <c r="C257" s="119">
        <v>19</v>
      </c>
    </row>
    <row r="258" spans="2:3">
      <c r="B258" s="92" t="s">
        <v>401</v>
      </c>
      <c r="C258" s="119">
        <v>18.3</v>
      </c>
    </row>
    <row r="259" spans="2:3">
      <c r="B259" s="92" t="s">
        <v>402</v>
      </c>
      <c r="C259" s="119">
        <v>28</v>
      </c>
    </row>
    <row r="260" spans="2:3">
      <c r="B260" s="92" t="s">
        <v>403</v>
      </c>
      <c r="C260" s="119">
        <v>18.399999999999999</v>
      </c>
    </row>
    <row r="261" spans="2:3">
      <c r="B261" s="92" t="s">
        <v>404</v>
      </c>
      <c r="C261" s="119">
        <v>17.7</v>
      </c>
    </row>
    <row r="262" spans="2:3">
      <c r="B262" s="92" t="s">
        <v>405</v>
      </c>
      <c r="C262" s="119">
        <v>18.8</v>
      </c>
    </row>
    <row r="263" spans="2:3">
      <c r="B263" s="88" t="s">
        <v>406</v>
      </c>
      <c r="C263" s="119">
        <v>18.899999999999999</v>
      </c>
    </row>
    <row r="264" spans="2:3">
      <c r="B264" s="92" t="s">
        <v>407</v>
      </c>
      <c r="C264" s="119">
        <v>21.5</v>
      </c>
    </row>
    <row r="265" spans="2:3">
      <c r="B265" s="88" t="s">
        <v>408</v>
      </c>
      <c r="C265" s="119">
        <v>18.600000000000001</v>
      </c>
    </row>
    <row r="266" spans="2:3">
      <c r="B266" s="92" t="s">
        <v>409</v>
      </c>
      <c r="C266" s="119">
        <v>18.100000000000001</v>
      </c>
    </row>
    <row r="267" spans="2:3">
      <c r="B267" s="92" t="s">
        <v>411</v>
      </c>
      <c r="C267" s="119">
        <v>21</v>
      </c>
    </row>
    <row r="268" spans="2:3">
      <c r="B268" s="92" t="s">
        <v>412</v>
      </c>
      <c r="C268" s="119">
        <v>19.399999999999999</v>
      </c>
    </row>
    <row r="269" spans="2:3">
      <c r="B269" s="88" t="s">
        <v>413</v>
      </c>
      <c r="C269" s="119">
        <v>18.399999999999999</v>
      </c>
    </row>
    <row r="270" spans="2:3">
      <c r="B270" s="88" t="s">
        <v>414</v>
      </c>
      <c r="C270" s="119">
        <v>17.600000000000001</v>
      </c>
    </row>
    <row r="271" spans="2:3">
      <c r="B271" s="92" t="s">
        <v>415</v>
      </c>
      <c r="C271" s="119">
        <v>19.600000000000001</v>
      </c>
    </row>
    <row r="272" spans="2:3">
      <c r="B272" s="92" t="s">
        <v>416</v>
      </c>
      <c r="C272" s="119">
        <v>19.7</v>
      </c>
    </row>
    <row r="273" spans="2:3">
      <c r="B273" s="88" t="s">
        <v>417</v>
      </c>
      <c r="C273" s="119">
        <v>18.899999999999999</v>
      </c>
    </row>
    <row r="274" spans="2:3">
      <c r="B274" s="92" t="s">
        <v>418</v>
      </c>
      <c r="C274" s="119">
        <v>20.2</v>
      </c>
    </row>
    <row r="275" spans="2:3">
      <c r="B275" s="88" t="s">
        <v>388</v>
      </c>
      <c r="C275" s="121">
        <v>17.7</v>
      </c>
    </row>
    <row r="276" spans="2:3" ht="13.5" thickBot="1">
      <c r="B276" s="122" t="s">
        <v>389</v>
      </c>
      <c r="C276" s="123">
        <v>8.6</v>
      </c>
    </row>
    <row r="277" spans="2:3" ht="26.25" thickBot="1">
      <c r="B277" s="116" t="s">
        <v>432</v>
      </c>
      <c r="C277" s="112">
        <f>AVERAGE(C248:C276)</f>
        <v>18.931034482758626</v>
      </c>
    </row>
  </sheetData>
  <mergeCells count="3">
    <mergeCell ref="A241:D241"/>
    <mergeCell ref="A242:D242"/>
    <mergeCell ref="A1:F1"/>
  </mergeCells>
  <pageMargins left="0.511811024" right="0.511811024" top="1.58" bottom="0.78740157499999996" header="0.30625000000000002" footer="0.31496062000000002"/>
  <pageSetup paperSize="9" scale="82"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2" manualBreakCount="2">
    <brk id="48" max="5" man="1"/>
    <brk id="242" max="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23</vt:i4>
      </vt:variant>
    </vt:vector>
  </HeadingPairs>
  <TitlesOfParts>
    <vt:vector size="47" baseType="lpstr">
      <vt:lpstr>Planilha16</vt:lpstr>
      <vt:lpstr>PLAN.ORÇ. </vt:lpstr>
      <vt:lpstr>proposta de preço</vt:lpstr>
      <vt:lpstr>cronograma fisico financeiro</vt:lpstr>
      <vt:lpstr>RES SOL DOM</vt:lpstr>
      <vt:lpstr>Custos Totais </vt:lpstr>
      <vt:lpstr>DADOS</vt:lpstr>
      <vt:lpstr>QUANT RSD</vt:lpstr>
      <vt:lpstr>ROTA RSD</vt:lpstr>
      <vt:lpstr>1.0-Mão de Obra Direta (MO)</vt:lpstr>
      <vt:lpstr>Mao Obra Individualizada</vt:lpstr>
      <vt:lpstr>2.0-Custos Dependentes (MO)</vt:lpstr>
      <vt:lpstr>3.0-Custos Dependentes (Km) </vt:lpstr>
      <vt:lpstr>4.0-Custos Fixos</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cotacao</vt:lpstr>
      <vt:lpstr>'1.0 - Mão de Obra Direta (MO)'!Area_de_impressao</vt:lpstr>
      <vt:lpstr>'1.0-Mão de Obra Direta (MO)'!Area_de_impressao</vt:lpstr>
      <vt:lpstr>'2.0 - Custos Dependentes (MO)'!Area_de_impressao</vt:lpstr>
      <vt:lpstr>'2.0-Custos Dependentes (MO)'!Area_de_impressao</vt:lpstr>
      <vt:lpstr>'3.0 - Custos Dependentes (Km)'!Area_de_impressao</vt:lpstr>
      <vt:lpstr>'3.0-Custos Dependentes (Km) '!Area_de_impressao</vt:lpstr>
      <vt:lpstr>'4.0 - Custos Fixos'!Area_de_impressao</vt:lpstr>
      <vt:lpstr>'4.0-Custos Fixos'!Area_de_impressao</vt:lpstr>
      <vt:lpstr>'5.0 - Custos Destinação'!Area_de_impressao</vt:lpstr>
      <vt:lpstr>cotacao!Area_de_impressao</vt:lpstr>
      <vt:lpstr>'cronograma fisico financeiro'!Area_de_impressao</vt:lpstr>
      <vt:lpstr>'Custos Totais '!Area_de_impressao</vt:lpstr>
      <vt:lpstr>'Custos Totais RSS'!Area_de_impressao</vt:lpstr>
      <vt:lpstr>DADOS!Area_de_impressao</vt:lpstr>
      <vt:lpstr>'Dados Gerais RSS'!Area_de_impressao</vt:lpstr>
      <vt:lpstr>'PLAN.ORÇ. '!Area_de_impressao</vt:lpstr>
      <vt:lpstr>'pontos coleta rss'!Area_de_impressao</vt:lpstr>
      <vt:lpstr>'proposta de preço'!Area_de_impressao</vt:lpstr>
      <vt:lpstr>'QUANT RSD'!Area_de_impressao</vt:lpstr>
      <vt:lpstr>'RES SERV SAUDE'!Area_de_impressao</vt:lpstr>
      <vt:lpstr>'RES SOL DOM'!Area_de_impressao</vt:lpstr>
      <vt:lpstr>'ROTA RSD'!Area_de_impressao</vt:lpstr>
      <vt:lpstr>'Dados Gerais RSS'!Titulos_de_impressao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Nelida</cp:lastModifiedBy>
  <cp:lastPrinted>2021-05-21T13:39:06Z</cp:lastPrinted>
  <dcterms:created xsi:type="dcterms:W3CDTF">2014-04-15T15:56:43Z</dcterms:created>
  <dcterms:modified xsi:type="dcterms:W3CDTF">2021-05-26T18:08:54Z</dcterms:modified>
</cp:coreProperties>
</file>