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040" activeTab="3"/>
  </bookViews>
  <sheets>
    <sheet name="Memória de Cálculo" sheetId="7" r:id="rId1"/>
    <sheet name="Orçamento" sheetId="1" r:id="rId2"/>
    <sheet name="Cronograma" sheetId="5" r:id="rId3"/>
    <sheet name="BDI" sheetId="8" r:id="rId4"/>
  </sheets>
  <externalReferences>
    <externalReference r:id="rId5"/>
  </externalReferences>
  <definedNames>
    <definedName name="_xlnm.Print_Area" localSheetId="2">Cronograma!$A$1:$M$27</definedName>
    <definedName name="_xlnm.Print_Area" localSheetId="0">'Memória de Cálculo'!$A$1:$H$78</definedName>
    <definedName name="_xlnm.Print_Area" localSheetId="1">Orçamento!$A$1:$H$35</definedName>
    <definedName name="BDI.TipoObra" hidden="1">[1]BDI!$A$138:$A$146</definedName>
    <definedName name="DESONERACAO" hidden="1">IF(OR(Import.Desoneracao="DESONERADO",Import.Desoneracao="SIM"),"SIM","NÃO")</definedName>
    <definedName name="Import.Desoneracao" hidden="1">OFFSET([1]DADOS!$G$18,0,-1)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/>
  <c r="G25"/>
  <c r="G69" i="7" l="1"/>
  <c r="E27" i="1" s="1"/>
  <c r="C67" i="7"/>
  <c r="B67"/>
  <c r="A67"/>
  <c r="G65"/>
  <c r="E26" i="1" s="1"/>
  <c r="C63" i="7"/>
  <c r="B63"/>
  <c r="A63"/>
  <c r="B7"/>
  <c r="A6" i="8" l="1"/>
  <c r="C6"/>
  <c r="A21"/>
  <c r="E8"/>
  <c r="B22" i="5" l="1"/>
  <c r="C75" i="7" l="1"/>
  <c r="C24" i="1" l="1"/>
  <c r="B8" i="7"/>
  <c r="C23" l="1"/>
  <c r="B23"/>
  <c r="D21" l="1"/>
  <c r="A5" i="5"/>
  <c r="G21" i="7" l="1"/>
  <c r="G60" l="1"/>
  <c r="G61" s="1"/>
  <c r="E25" i="1" s="1"/>
  <c r="G55" i="7"/>
  <c r="G56" s="1"/>
  <c r="E24" i="1" s="1"/>
  <c r="G50" i="7" l="1"/>
  <c r="G51" s="1"/>
  <c r="E23" i="1" s="1"/>
  <c r="G22" i="7"/>
  <c r="G45" l="1"/>
  <c r="G40"/>
  <c r="G35"/>
  <c r="G36" l="1"/>
  <c r="E20" i="1" s="1"/>
  <c r="G41" i="7"/>
  <c r="E21" i="1" s="1"/>
  <c r="G46" i="7"/>
  <c r="E22" i="1" s="1"/>
  <c r="G30" i="7"/>
  <c r="G31" s="1"/>
  <c r="E19" i="1" l="1"/>
  <c r="G25" i="7"/>
  <c r="G26" s="1"/>
  <c r="E17" i="1" s="1"/>
  <c r="G17" i="7"/>
  <c r="G18" s="1"/>
  <c r="G13"/>
  <c r="E13" i="1" s="1"/>
  <c r="E15" l="1"/>
  <c r="E16"/>
  <c r="G24"/>
  <c r="H24" s="1"/>
  <c r="G21" l="1"/>
  <c r="H21" s="1"/>
  <c r="G20"/>
  <c r="H20" s="1"/>
  <c r="G23"/>
  <c r="H23" s="1"/>
  <c r="G22"/>
  <c r="H22" s="1"/>
  <c r="H25"/>
  <c r="G17"/>
  <c r="H17" s="1"/>
  <c r="B15" i="5"/>
  <c r="B8" l="1"/>
  <c r="B7"/>
  <c r="B16"/>
  <c r="B14"/>
  <c r="G16" i="1" l="1"/>
  <c r="H16" s="1"/>
  <c r="G15"/>
  <c r="H15" s="1"/>
  <c r="G19"/>
  <c r="H19" s="1"/>
  <c r="H18" s="1"/>
  <c r="G13"/>
  <c r="H13" s="1"/>
  <c r="H12" s="1"/>
  <c r="H14" l="1"/>
  <c r="C15" i="5" s="1"/>
  <c r="J15" s="1"/>
  <c r="C14"/>
  <c r="C16"/>
  <c r="H28" i="1" l="1"/>
  <c r="C18" i="5"/>
  <c r="L16"/>
  <c r="J16"/>
  <c r="J18" s="1"/>
  <c r="F14"/>
  <c r="L14"/>
  <c r="H15"/>
  <c r="L15"/>
  <c r="F16"/>
  <c r="H16"/>
  <c r="F15"/>
  <c r="H18" l="1"/>
  <c r="L18"/>
  <c r="M15"/>
  <c r="M14"/>
  <c r="F18"/>
  <c r="M16"/>
  <c r="D15"/>
  <c r="D14"/>
  <c r="D16"/>
  <c r="M18" l="1"/>
  <c r="D17"/>
</calcChain>
</file>

<file path=xl/sharedStrings.xml><?xml version="1.0" encoding="utf-8"?>
<sst xmlns="http://schemas.openxmlformats.org/spreadsheetml/2006/main" count="236" uniqueCount="136">
  <si>
    <t>ITEM</t>
  </si>
  <si>
    <t>DESCRIÇÃO</t>
  </si>
  <si>
    <t>QUANT.</t>
  </si>
  <si>
    <t>M</t>
  </si>
  <si>
    <t>UNID.</t>
  </si>
  <si>
    <t>CÓDIGO</t>
  </si>
  <si>
    <t>SERVICOS PRELIMINARES</t>
  </si>
  <si>
    <t>VALOR UNIT. SEM BDI</t>
  </si>
  <si>
    <t>VALOR UNIT.  COM BDI</t>
  </si>
  <si>
    <t>2.1</t>
  </si>
  <si>
    <t>2.2</t>
  </si>
  <si>
    <t>2.3</t>
  </si>
  <si>
    <t>3.1</t>
  </si>
  <si>
    <t>VALOR TOTAL  COM BDI</t>
  </si>
  <si>
    <t>PLANILHA ORÇAMENTÁRIA</t>
  </si>
  <si>
    <t>OBJETO:</t>
  </si>
  <si>
    <t>LOCAL:</t>
  </si>
  <si>
    <t>BDI CONFORME ACORDÃO 2622/2013 TCU</t>
  </si>
  <si>
    <t>BDI:</t>
  </si>
  <si>
    <t>DATA:</t>
  </si>
  <si>
    <t>1.1</t>
  </si>
  <si>
    <t>MEMÓRIA DE CÁLCULO</t>
  </si>
  <si>
    <t>H</t>
  </si>
  <si>
    <t>TOTAL =</t>
  </si>
  <si>
    <t>CRONOGRAMA FÍSICO-FINANCEIRO</t>
  </si>
  <si>
    <t>1 - IDENTIFICAÇÃO</t>
  </si>
  <si>
    <t>LOCAIS  DOS SERVIÇOS</t>
  </si>
  <si>
    <t>PERÍODO</t>
  </si>
  <si>
    <t>TOTAL</t>
  </si>
  <si>
    <t xml:space="preserve">VALOR DOS  </t>
  </si>
  <si>
    <t>PESO</t>
  </si>
  <si>
    <t>MÊS 01</t>
  </si>
  <si>
    <t>MÊS 02</t>
  </si>
  <si>
    <t>SERVIÇOS</t>
  </si>
  <si>
    <t>%</t>
  </si>
  <si>
    <t>VALOR</t>
  </si>
  <si>
    <t>TOTAL EM REAIS</t>
  </si>
  <si>
    <t xml:space="preserve">Obra: </t>
  </si>
  <si>
    <t>Local:</t>
  </si>
  <si>
    <t>L</t>
  </si>
  <si>
    <t>CPRB</t>
  </si>
  <si>
    <t>PLACA DE AÇO CARBONO COM PELÍCULA REFLETIVA GRAU TÉCNICO TIPO I DA ABNT-PLACA RETANGULAR (EXECUÇÃO, INCLUINDO FORNECIMENTO E TRANSPORTE DE TODOS OS MATERIAIS, INCLUSIVE POSTE DE SUSTENTAÇÃO)</t>
  </si>
  <si>
    <t>RO-42193</t>
  </si>
  <si>
    <t>MOVIMENTAÇÃO DE TERRA</t>
  </si>
  <si>
    <t>M3</t>
  </si>
  <si>
    <t>M2</t>
  </si>
  <si>
    <t>ESCAVAÇÃO MECANIZADA DE VALA COM PROF. MAIOR QUE 1,5 M ATÉ 3,0 M (MÉDIA ENTRE MONTANTE E JUSANTE/UMA COMPOSIÇÃO POR TRECHO), COM RETROESCAVA DEIRA (0,26 M3/ POTÊNCIA:88 HP), LARGURA DE 0,8 M A 1,5 M, EM SOLO DE 1A CATEGORIA, EM LOCAIS COM ALTO NÍVEL DE INTERFERÊNCIA. AF_01/2015</t>
  </si>
  <si>
    <t>OBSERVAÇÃO</t>
  </si>
  <si>
    <t>C</t>
  </si>
  <si>
    <t>ATERRO MECANIZADO DE VALA COM ESCAVADEIRA HIDRÁULICA (CAPACIDADE DA CAÇAMBA: 0,8 M³ / POTÊNCIA: 111 HP), LARGURA DE 1,5 A 2,5 M, PROFUNDIDADE DE 1,5 A 3,0 M, COM SOLO ARGILO-ARENOSO. AF_05/2016</t>
  </si>
  <si>
    <t>MOVIMENTAÇÃO DE TERRA / DOMOLIÇÃO</t>
  </si>
  <si>
    <t>KM</t>
  </si>
  <si>
    <t>MURO DE CONCRETO ARMADO</t>
  </si>
  <si>
    <t>FABRICAÇÃO, MONTAGEM E DESMONTAGEM DE FÔRMA PARA CORTINA DE CONTENÇÃO, EM CHAPA DE MADEIRA COMPENSADA PLASTIFICADA, E = 18 MM, 10 UTILIZAÇÕES. AF_07/2019</t>
  </si>
  <si>
    <t>KG</t>
  </si>
  <si>
    <t>ARMAÇÃO DE CORTINA DE CONTENÇÃO EM CONCRETO ARMADO, COM AÇO CA-50 DE 6,3 MM - MONTAGEM. AF_07/2019</t>
  </si>
  <si>
    <t>CONCRETAGEM DE CORTINA DE CONTENÇÃO, ATRAVÉS DE BOMBA LANÇAMENTO, ADENSAMENTO E ACABAMENTO. AF_07/2019</t>
  </si>
  <si>
    <t>3.2</t>
  </si>
  <si>
    <t>3.3</t>
  </si>
  <si>
    <t>3.4</t>
  </si>
  <si>
    <t>3.5</t>
  </si>
  <si>
    <t>TUBO PVC D=3" COM MATERIAL DRENANTE PARA DRENO/BARBACA - FORNECIMENTO E INSTALACAO</t>
  </si>
  <si>
    <t>3.6</t>
  </si>
  <si>
    <t>3.7</t>
  </si>
  <si>
    <t>ARMAÇÃO DE CORTINA DE CONTENÇÃO EM CONCRETO ARMADO, COM AÇO CA-50 DE 8MM - MONTAGEM. AF_07/2019</t>
  </si>
  <si>
    <t>ARMAÇÃO DE CORTINA DE CONTENÇÃO EM CONCRETO ARMADO, COM AÇO CA-50 DE 16 MM - MONTAGEM. AF_07/2019</t>
  </si>
  <si>
    <t>KG/M</t>
  </si>
  <si>
    <t>Conforme projeto estrutural</t>
  </si>
  <si>
    <t>M²/M</t>
  </si>
  <si>
    <t>M³/M</t>
  </si>
  <si>
    <t>Drenagem</t>
  </si>
  <si>
    <t>QUANT/M</t>
  </si>
  <si>
    <t xml:space="preserve">Vanessa da Cruz Gomes </t>
  </si>
  <si>
    <t>Engenheira Civil</t>
  </si>
  <si>
    <t>CREA: MG 225049/D</t>
  </si>
  <si>
    <t>SECRETARIA MUNICIPAL DE OBRAS, HABITAÇÃO E INFRAESTRUTURAS</t>
  </si>
  <si>
    <t>Município/Carmo - RJ</t>
  </si>
  <si>
    <t>02.020.0001-A</t>
  </si>
  <si>
    <t>PLACA DE IDENTIFICACAO DE OBRA PUBLICA,INCLUSIVE PINTURA E SUPORTES DE MADEIRA.FORNECIMENTO E COLOCACAO</t>
  </si>
  <si>
    <t>Vanessa da Cruz Gomes</t>
  </si>
  <si>
    <t>MÊS 03</t>
  </si>
  <si>
    <t>Instalada em local de visibilidade</t>
  </si>
  <si>
    <t>MÊS 04</t>
  </si>
  <si>
    <t>TRANSPORTE COM CAMINHÃO BASCULANTE DE 10 M³, EM VIA URBANA PAVIMENTADA, DM M3XKM T ATÉ 30 KM (UNIDADE: M3XKM). AF_07/2020</t>
  </si>
  <si>
    <t>M3XKM</t>
  </si>
  <si>
    <t>M3 X KM</t>
  </si>
  <si>
    <t>Aterro sobre área total da sapata_conforme projeto</t>
  </si>
  <si>
    <t>CONCRETO MAGRO PARA LASTRO, TRAÇO 1:4,5:4,5 (CIMENTO/ AREIA MÉDIA/ BRITA 1 - PREPARO MECÂNICO COM BETONEIRA 400 L. AF_07/2016</t>
  </si>
  <si>
    <t>Rua Manoel Schettino, 136 _ Bairro Boa Esperança _ Carmo/RJ</t>
  </si>
  <si>
    <t>COMPISIÇÃO DO BDI</t>
  </si>
  <si>
    <t>BDI CONFORME ACÓRDÃO 2622/ 2013 TCU</t>
  </si>
  <si>
    <t>Composição do BDI sugerida</t>
  </si>
  <si>
    <t>Intervalos admissíveis sem justificativa</t>
  </si>
  <si>
    <t>Composição adotada</t>
  </si>
  <si>
    <t>BDI  Proposto:</t>
  </si>
  <si>
    <t>Administração Central (AC)</t>
  </si>
  <si>
    <t>até 4,53%</t>
  </si>
  <si>
    <t>BDI= ((1+(AC + S + R + G) x (1 + DF) x ( 1 + L))/(1 -(I+CPRB))</t>
  </si>
  <si>
    <t>Lucro (L)</t>
  </si>
  <si>
    <t>até 8,43%</t>
  </si>
  <si>
    <t>Despesas Financeiras (DF)</t>
  </si>
  <si>
    <t>até 1,21%</t>
  </si>
  <si>
    <t>Seguros (S)</t>
  </si>
  <si>
    <t>até 0,74%</t>
  </si>
  <si>
    <t>Garantias (G)</t>
  </si>
  <si>
    <r>
      <t>Observação</t>
    </r>
    <r>
      <rPr>
        <sz val="11"/>
        <color theme="1"/>
        <rFont val="Calibri"/>
        <family val="2"/>
        <scheme val="minor"/>
      </rPr>
      <t>: 
Composição do BDI, intervalos admissíveis e Fórmula de Cálculo nos termos do Acórdão 325/2007 do TCU.</t>
    </r>
  </si>
  <si>
    <t xml:space="preserve">Riscos (R) </t>
  </si>
  <si>
    <t>até 0,97%</t>
  </si>
  <si>
    <t>Tributos (I)</t>
  </si>
  <si>
    <t>até 4,65%</t>
  </si>
  <si>
    <t>até 2%</t>
  </si>
  <si>
    <t>sapata corrida externa _ conforme projeto</t>
  </si>
  <si>
    <t>Bota fora escavação sapata_conforme projeto</t>
  </si>
  <si>
    <t>Regularização fundo de vala</t>
  </si>
  <si>
    <t>3.8</t>
  </si>
  <si>
    <t>3.9</t>
  </si>
  <si>
    <t>EXECUÇÃO DE SARJETA DE CONCRETO USINADO, MOLDADA IN LOCO EM TRECHO  RETO, 45 CM BASE X 15 CM ALTURA. AF_06/2016</t>
  </si>
  <si>
    <t>conforme projeto</t>
  </si>
  <si>
    <t>Atras de todo muro, conforme projeto</t>
  </si>
  <si>
    <t xml:space="preserve">Construção de Muro de Concreto Armado para contenção_ Sapata corrida externa_ Terreno complemento casa afetada rede de drenagem </t>
  </si>
  <si>
    <t>REFERENCIA: SINAPI DEZ/2022 E EMOP DEZ/2022</t>
  </si>
  <si>
    <t>12,65</t>
  </si>
  <si>
    <t>2,33</t>
  </si>
  <si>
    <t>39,08</t>
  </si>
  <si>
    <t>16,69</t>
  </si>
  <si>
    <t>15,75</t>
  </si>
  <si>
    <t>11,35</t>
  </si>
  <si>
    <t>526,45</t>
  </si>
  <si>
    <t>358,25</t>
  </si>
  <si>
    <t>68,35</t>
  </si>
  <si>
    <t xml:space="preserve">PEDRA BRITADA N. 2 (19 A 38 MM) POSTO PEDREIRA/FORNECEDOR, SEM FRETE (PARA DRENO)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</si>
  <si>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87,50</t>
  </si>
  <si>
    <t>REATERRO MECANIZADO DE VALA COM ESCAVADEIRA HIDRÁULICA (CAPACIDADE DA CAÇAMBA: 0,8 M³ / POTÊNCIA: 111 HP), LARGURA DE 1,5 A 2,5 M, PROFUNDIDADE ATÉ 1,5 M, COM SOLO DE 1ª CATEGORIA EM LOCAIS COM ALTO NÍVEL DE INTERFERÊNCIA. AF_04/2016</t>
  </si>
  <si>
    <t>Carmo , 08 de fevereiro de 2023.</t>
  </si>
  <si>
    <t>06.082.0053-0/A</t>
  </si>
  <si>
    <t>DRENO OU BARBACA EM TUBO DE PVC,DIAMETRO DE 3",INCLUSIVE FORNECIMENTO DO TUBO E MATERIAL DRENANTE</t>
  </si>
</sst>
</file>

<file path=xl/styles.xml><?xml version="1.0" encoding="utf-8"?>
<styleSheet xmlns="http://schemas.openxmlformats.org/spreadsheetml/2006/main">
  <numFmts count="5">
    <numFmt numFmtId="7" formatCode="&quot;R$&quot;\ #,##0.00;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&quot;R$&quot;#,##0.00"/>
  </numFmts>
  <fonts count="3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0" tint="-4.9989318521683403E-2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name val="Arial"/>
      <family val="2"/>
    </font>
    <font>
      <sz val="11"/>
      <color rgb="FF000000"/>
      <name val="Calibri"/>
      <family val="2"/>
      <scheme val="minor"/>
    </font>
    <font>
      <u/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12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 tint="-4.9989318521683403E-2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Arial"/>
      <family val="2"/>
    </font>
    <font>
      <b/>
      <sz val="8"/>
      <color indexed="8"/>
      <name val="Arial"/>
      <family val="2"/>
    </font>
    <font>
      <b/>
      <sz val="16"/>
      <color theme="0"/>
      <name val="Calibri"/>
      <family val="2"/>
      <scheme val="minor"/>
    </font>
    <font>
      <b/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theme="1"/>
      <name val="Calibri"/>
      <family val="2"/>
      <scheme val="minor"/>
    </font>
    <font>
      <sz val="8"/>
      <name val="Calibri"/>
      <family val="2"/>
    </font>
    <font>
      <sz val="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31"/>
      </patternFill>
    </fill>
  </fills>
  <borders count="5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7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9" fillId="0" borderId="0"/>
    <xf numFmtId="164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3" fillId="0" borderId="0"/>
  </cellStyleXfs>
  <cellXfs count="269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7" fillId="0" borderId="8" xfId="0" applyFont="1" applyBorder="1"/>
    <xf numFmtId="0" fontId="0" fillId="0" borderId="10" xfId="0" applyBorder="1" applyAlignment="1">
      <alignment horizontal="center" vertical="center"/>
    </xf>
    <xf numFmtId="0" fontId="0" fillId="0" borderId="10" xfId="0" applyBorder="1"/>
    <xf numFmtId="0" fontId="0" fillId="4" borderId="1" xfId="0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2" fontId="2" fillId="4" borderId="1" xfId="0" applyNumberFormat="1" applyFont="1" applyFill="1" applyBorder="1"/>
    <xf numFmtId="4" fontId="0" fillId="0" borderId="1" xfId="0" applyNumberFormat="1" applyBorder="1" applyAlignment="1">
      <alignment horizontal="center" vertical="center"/>
    </xf>
    <xf numFmtId="4" fontId="0" fillId="4" borderId="1" xfId="0" applyNumberFormat="1" applyFill="1" applyBorder="1" applyAlignment="1">
      <alignment horizontal="center" vertical="center"/>
    </xf>
    <xf numFmtId="4" fontId="0" fillId="0" borderId="4" xfId="0" applyNumberFormat="1" applyBorder="1"/>
    <xf numFmtId="4" fontId="6" fillId="0" borderId="6" xfId="0" applyNumberFormat="1" applyFont="1" applyBorder="1"/>
    <xf numFmtId="4" fontId="7" fillId="0" borderId="6" xfId="0" applyNumberFormat="1" applyFont="1" applyBorder="1"/>
    <xf numFmtId="4" fontId="7" fillId="0" borderId="9" xfId="0" applyNumberFormat="1" applyFont="1" applyBorder="1"/>
    <xf numFmtId="4" fontId="0" fillId="0" borderId="0" xfId="0" applyNumberFormat="1"/>
    <xf numFmtId="0" fontId="11" fillId="0" borderId="1" xfId="3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4" fontId="14" fillId="0" borderId="10" xfId="0" applyNumberFormat="1" applyFont="1" applyBorder="1"/>
    <xf numFmtId="2" fontId="12" fillId="0" borderId="10" xfId="0" applyNumberFormat="1" applyFont="1" applyBorder="1" applyAlignment="1">
      <alignment vertical="center"/>
    </xf>
    <xf numFmtId="44" fontId="3" fillId="4" borderId="19" xfId="2" applyFont="1" applyFill="1" applyBorder="1"/>
    <xf numFmtId="4" fontId="0" fillId="0" borderId="19" xfId="0" applyNumberFormat="1" applyBorder="1" applyAlignment="1">
      <alignment horizontal="center" vertical="center"/>
    </xf>
    <xf numFmtId="44" fontId="3" fillId="4" borderId="19" xfId="2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4" fontId="12" fillId="0" borderId="1" xfId="0" applyNumberFormat="1" applyFont="1" applyBorder="1" applyAlignment="1">
      <alignment horizontal="center" vertical="center"/>
    </xf>
    <xf numFmtId="44" fontId="12" fillId="0" borderId="19" xfId="2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4" fontId="2" fillId="0" borderId="1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2" fontId="4" fillId="0" borderId="38" xfId="0" applyNumberFormat="1" applyFont="1" applyBorder="1" applyAlignment="1">
      <alignment horizontal="center" vertical="center"/>
    </xf>
    <xf numFmtId="2" fontId="4" fillId="0" borderId="38" xfId="0" applyNumberFormat="1" applyFont="1" applyBorder="1" applyAlignment="1">
      <alignment horizontal="center" vertical="center" wrapText="1"/>
    </xf>
    <xf numFmtId="4" fontId="4" fillId="0" borderId="39" xfId="0" applyNumberFormat="1" applyFont="1" applyBorder="1" applyAlignment="1">
      <alignment horizontal="center" vertical="center" wrapText="1"/>
    </xf>
    <xf numFmtId="4" fontId="12" fillId="0" borderId="19" xfId="0" applyNumberFormat="1" applyFont="1" applyBorder="1" applyAlignment="1">
      <alignment horizontal="left" vertical="center"/>
    </xf>
    <xf numFmtId="4" fontId="2" fillId="0" borderId="19" xfId="0" applyNumberFormat="1" applyFont="1" applyBorder="1" applyAlignment="1">
      <alignment horizontal="center" vertical="center"/>
    </xf>
    <xf numFmtId="4" fontId="0" fillId="0" borderId="3" xfId="0" applyNumberFormat="1" applyBorder="1"/>
    <xf numFmtId="4" fontId="6" fillId="0" borderId="0" xfId="0" applyNumberFormat="1" applyFont="1"/>
    <xf numFmtId="4" fontId="7" fillId="0" borderId="0" xfId="0" applyNumberFormat="1" applyFont="1"/>
    <xf numFmtId="4" fontId="7" fillId="0" borderId="8" xfId="0" applyNumberFormat="1" applyFont="1" applyBorder="1"/>
    <xf numFmtId="4" fontId="4" fillId="0" borderId="38" xfId="0" applyNumberFormat="1" applyFont="1" applyBorder="1" applyAlignment="1">
      <alignment horizontal="center" vertical="center" wrapText="1"/>
    </xf>
    <xf numFmtId="4" fontId="2" fillId="4" borderId="1" xfId="0" applyNumberFormat="1" applyFont="1" applyFill="1" applyBorder="1"/>
    <xf numFmtId="4" fontId="0" fillId="0" borderId="8" xfId="0" applyNumberFormat="1" applyBorder="1"/>
    <xf numFmtId="0" fontId="0" fillId="0" borderId="17" xfId="0" applyBorder="1" applyAlignment="1">
      <alignment horizontal="center" vertical="center"/>
    </xf>
    <xf numFmtId="4" fontId="2" fillId="0" borderId="35" xfId="0" applyNumberFormat="1" applyFont="1" applyBorder="1" applyAlignment="1">
      <alignment horizontal="center" vertical="center"/>
    </xf>
    <xf numFmtId="4" fontId="12" fillId="0" borderId="40" xfId="0" applyNumberFormat="1" applyFont="1" applyBorder="1" applyAlignment="1">
      <alignment vertical="center" wrapText="1"/>
    </xf>
    <xf numFmtId="0" fontId="0" fillId="0" borderId="15" xfId="0" applyBorder="1" applyAlignment="1">
      <alignment horizontal="left" vertical="center" wrapText="1"/>
    </xf>
    <xf numFmtId="0" fontId="0" fillId="0" borderId="1" xfId="0" applyBorder="1" applyAlignment="1">
      <alignment horizontal="right" vertical="center" wrapText="1"/>
    </xf>
    <xf numFmtId="4" fontId="12" fillId="0" borderId="35" xfId="0" applyNumberFormat="1" applyFont="1" applyBorder="1" applyAlignment="1">
      <alignment horizontal="left" vertical="center"/>
    </xf>
    <xf numFmtId="0" fontId="0" fillId="0" borderId="42" xfId="0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4" fontId="2" fillId="0" borderId="17" xfId="0" applyNumberFormat="1" applyFont="1" applyBorder="1" applyAlignment="1">
      <alignment horizontal="center" vertical="center"/>
    </xf>
    <xf numFmtId="0" fontId="5" fillId="0" borderId="0" xfId="0" applyFont="1"/>
    <xf numFmtId="44" fontId="5" fillId="0" borderId="27" xfId="2" applyFont="1" applyBorder="1" applyAlignment="1">
      <alignment horizontal="center" vertical="center"/>
    </xf>
    <xf numFmtId="0" fontId="5" fillId="0" borderId="31" xfId="0" applyFont="1" applyBorder="1"/>
    <xf numFmtId="0" fontId="5" fillId="0" borderId="30" xfId="0" applyFont="1" applyBorder="1"/>
    <xf numFmtId="0" fontId="5" fillId="0" borderId="8" xfId="0" applyFont="1" applyBorder="1"/>
    <xf numFmtId="0" fontId="5" fillId="0" borderId="0" xfId="0" applyFont="1" applyAlignment="1">
      <alignment horizontal="center"/>
    </xf>
    <xf numFmtId="0" fontId="17" fillId="0" borderId="0" xfId="0" applyFont="1"/>
    <xf numFmtId="43" fontId="11" fillId="0" borderId="22" xfId="5" applyFont="1" applyBorder="1" applyAlignment="1">
      <alignment horizontal="left" vertical="center"/>
    </xf>
    <xf numFmtId="43" fontId="11" fillId="0" borderId="36" xfId="5" applyFont="1" applyBorder="1" applyAlignment="1">
      <alignment horizontal="center"/>
    </xf>
    <xf numFmtId="43" fontId="17" fillId="5" borderId="36" xfId="5" applyFont="1" applyFill="1" applyBorder="1" applyAlignment="1">
      <alignment horizontal="center" vertical="center"/>
    </xf>
    <xf numFmtId="2" fontId="17" fillId="0" borderId="25" xfId="6" applyNumberFormat="1" applyFont="1" applyBorder="1" applyAlignment="1">
      <alignment horizontal="center" vertical="center"/>
    </xf>
    <xf numFmtId="2" fontId="17" fillId="0" borderId="25" xfId="6" applyNumberFormat="1" applyFont="1" applyBorder="1" applyAlignment="1">
      <alignment horizontal="center"/>
    </xf>
    <xf numFmtId="2" fontId="17" fillId="0" borderId="6" xfId="6" applyNumberFormat="1" applyFont="1" applyBorder="1" applyAlignment="1">
      <alignment horizontal="center"/>
    </xf>
    <xf numFmtId="2" fontId="17" fillId="0" borderId="14" xfId="6" applyNumberFormat="1" applyFont="1" applyBorder="1" applyAlignment="1">
      <alignment horizontal="centerContinuous"/>
    </xf>
    <xf numFmtId="2" fontId="17" fillId="0" borderId="14" xfId="6" applyNumberFormat="1" applyFont="1" applyBorder="1" applyAlignment="1">
      <alignment horizontal="center"/>
    </xf>
    <xf numFmtId="2" fontId="17" fillId="0" borderId="14" xfId="6" applyNumberFormat="1" applyFont="1" applyBorder="1" applyAlignment="1">
      <alignment horizontal="center" vertical="center"/>
    </xf>
    <xf numFmtId="2" fontId="17" fillId="0" borderId="4" xfId="6" applyNumberFormat="1" applyFont="1" applyBorder="1" applyAlignment="1">
      <alignment horizontal="centerContinuous"/>
    </xf>
    <xf numFmtId="1" fontId="11" fillId="0" borderId="28" xfId="6" applyNumberFormat="1" applyFont="1" applyBorder="1" applyAlignment="1">
      <alignment horizontal="center" vertical="center"/>
    </xf>
    <xf numFmtId="10" fontId="16" fillId="0" borderId="13" xfId="6" applyNumberFormat="1" applyFont="1" applyBorder="1" applyAlignment="1">
      <alignment horizontal="center" vertical="center"/>
    </xf>
    <xf numFmtId="9" fontId="18" fillId="0" borderId="10" xfId="1" applyFont="1" applyBorder="1" applyAlignment="1" applyProtection="1">
      <alignment horizontal="center" vertical="center"/>
      <protection locked="0"/>
    </xf>
    <xf numFmtId="44" fontId="11" fillId="0" borderId="10" xfId="2" applyFont="1" applyFill="1" applyBorder="1" applyAlignment="1" applyProtection="1">
      <alignment horizontal="center" vertical="center"/>
    </xf>
    <xf numFmtId="10" fontId="11" fillId="0" borderId="10" xfId="2" applyNumberFormat="1" applyFont="1" applyFill="1" applyBorder="1" applyAlignment="1" applyProtection="1">
      <alignment horizontal="center" vertical="center"/>
    </xf>
    <xf numFmtId="44" fontId="11" fillId="0" borderId="13" xfId="2" applyFont="1" applyFill="1" applyBorder="1" applyAlignment="1" applyProtection="1">
      <alignment horizontal="center" vertical="center"/>
    </xf>
    <xf numFmtId="1" fontId="11" fillId="6" borderId="0" xfId="6" applyNumberFormat="1" applyFont="1" applyFill="1" applyAlignment="1">
      <alignment horizontal="center"/>
    </xf>
    <xf numFmtId="2" fontId="11" fillId="6" borderId="0" xfId="6" applyNumberFormat="1" applyFont="1" applyFill="1"/>
    <xf numFmtId="165" fontId="18" fillId="6" borderId="0" xfId="6" applyNumberFormat="1" applyFont="1" applyFill="1" applyAlignment="1">
      <alignment horizontal="left" vertical="center"/>
    </xf>
    <xf numFmtId="10" fontId="18" fillId="6" borderId="0" xfId="6" applyNumberFormat="1" applyFont="1" applyFill="1" applyAlignment="1">
      <alignment horizontal="center"/>
    </xf>
    <xf numFmtId="2" fontId="11" fillId="0" borderId="29" xfId="6" applyNumberFormat="1" applyFont="1" applyBorder="1"/>
    <xf numFmtId="2" fontId="11" fillId="0" borderId="30" xfId="6" applyNumberFormat="1" applyFont="1" applyBorder="1"/>
    <xf numFmtId="165" fontId="19" fillId="6" borderId="30" xfId="6" applyNumberFormat="1" applyFont="1" applyFill="1" applyBorder="1" applyAlignment="1">
      <alignment horizontal="left" vertical="center"/>
    </xf>
    <xf numFmtId="44" fontId="2" fillId="0" borderId="29" xfId="2" applyFont="1" applyBorder="1" applyAlignment="1">
      <alignment horizontal="center" vertical="center"/>
    </xf>
    <xf numFmtId="44" fontId="2" fillId="0" borderId="30" xfId="2" applyFont="1" applyBorder="1" applyAlignment="1">
      <alignment horizontal="center" vertical="center"/>
    </xf>
    <xf numFmtId="4" fontId="12" fillId="0" borderId="41" xfId="0" applyNumberFormat="1" applyFont="1" applyBorder="1" applyAlignment="1">
      <alignment horizontal="left" vertical="center"/>
    </xf>
    <xf numFmtId="0" fontId="5" fillId="0" borderId="20" xfId="0" applyFont="1" applyBorder="1"/>
    <xf numFmtId="0" fontId="5" fillId="0" borderId="45" xfId="0" applyFont="1" applyBorder="1"/>
    <xf numFmtId="7" fontId="11" fillId="0" borderId="10" xfId="2" applyNumberFormat="1" applyFont="1" applyFill="1" applyBorder="1" applyAlignment="1" applyProtection="1">
      <alignment horizontal="center" vertical="center"/>
    </xf>
    <xf numFmtId="7" fontId="2" fillId="0" borderId="29" xfId="2" applyNumberFormat="1" applyFont="1" applyBorder="1" applyAlignment="1">
      <alignment horizontal="center" vertical="center"/>
    </xf>
    <xf numFmtId="4" fontId="12" fillId="0" borderId="41" xfId="0" applyNumberFormat="1" applyFont="1" applyBorder="1" applyAlignment="1">
      <alignment horizontal="center" vertical="center"/>
    </xf>
    <xf numFmtId="4" fontId="12" fillId="0" borderId="41" xfId="0" applyNumberFormat="1" applyFont="1" applyBorder="1" applyAlignment="1">
      <alignment horizontal="center" vertical="center" wrapText="1"/>
    </xf>
    <xf numFmtId="0" fontId="21" fillId="0" borderId="2" xfId="0" applyFont="1" applyBorder="1"/>
    <xf numFmtId="0" fontId="21" fillId="0" borderId="3" xfId="0" applyFont="1" applyBorder="1"/>
    <xf numFmtId="4" fontId="21" fillId="0" borderId="4" xfId="0" applyNumberFormat="1" applyFont="1" applyBorder="1"/>
    <xf numFmtId="0" fontId="21" fillId="0" borderId="0" xfId="0" applyFont="1"/>
    <xf numFmtId="0" fontId="21" fillId="0" borderId="5" xfId="0" applyFont="1" applyBorder="1"/>
    <xf numFmtId="0" fontId="22" fillId="0" borderId="0" xfId="0" applyFont="1"/>
    <xf numFmtId="4" fontId="22" fillId="0" borderId="6" xfId="0" applyNumberFormat="1" applyFont="1" applyBorder="1"/>
    <xf numFmtId="0" fontId="21" fillId="0" borderId="7" xfId="0" applyFont="1" applyBorder="1"/>
    <xf numFmtId="0" fontId="21" fillId="0" borderId="8" xfId="0" applyFont="1" applyBorder="1"/>
    <xf numFmtId="0" fontId="22" fillId="0" borderId="8" xfId="0" applyFont="1" applyBorder="1"/>
    <xf numFmtId="4" fontId="22" fillId="0" borderId="9" xfId="0" applyNumberFormat="1" applyFont="1" applyBorder="1"/>
    <xf numFmtId="0" fontId="21" fillId="0" borderId="10" xfId="0" applyFont="1" applyBorder="1" applyAlignment="1">
      <alignment horizontal="center" vertical="center"/>
    </xf>
    <xf numFmtId="0" fontId="21" fillId="0" borderId="10" xfId="0" applyFont="1" applyBorder="1"/>
    <xf numFmtId="0" fontId="21" fillId="0" borderId="12" xfId="0" applyFont="1" applyBorder="1" applyAlignment="1">
      <alignment horizontal="center" vertical="center"/>
    </xf>
    <xf numFmtId="10" fontId="21" fillId="0" borderId="12" xfId="1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14" fontId="21" fillId="0" borderId="12" xfId="0" applyNumberFormat="1" applyFont="1" applyBorder="1" applyAlignment="1">
      <alignment horizontal="center" vertical="center"/>
    </xf>
    <xf numFmtId="4" fontId="21" fillId="0" borderId="13" xfId="0" applyNumberFormat="1" applyFont="1" applyBorder="1"/>
    <xf numFmtId="0" fontId="22" fillId="0" borderId="18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2" fontId="22" fillId="0" borderId="1" xfId="0" applyNumberFormat="1" applyFont="1" applyBorder="1" applyAlignment="1">
      <alignment horizontal="center" vertical="center"/>
    </xf>
    <xf numFmtId="2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4" fontId="22" fillId="0" borderId="19" xfId="0" applyNumberFormat="1" applyFont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/>
    </xf>
    <xf numFmtId="2" fontId="22" fillId="4" borderId="1" xfId="0" applyNumberFormat="1" applyFont="1" applyFill="1" applyBorder="1"/>
    <xf numFmtId="44" fontId="24" fillId="4" borderId="19" xfId="2" applyFont="1" applyFill="1" applyBorder="1"/>
    <xf numFmtId="0" fontId="21" fillId="0" borderId="18" xfId="0" applyFont="1" applyBorder="1" applyAlignment="1">
      <alignment horizontal="center" vertical="center"/>
    </xf>
    <xf numFmtId="49" fontId="25" fillId="0" borderId="10" xfId="0" applyNumberFormat="1" applyFont="1" applyBorder="1" applyAlignment="1">
      <alignment horizontal="center" vertical="center" wrapText="1"/>
    </xf>
    <xf numFmtId="0" fontId="25" fillId="0" borderId="10" xfId="0" applyFont="1" applyBorder="1" applyAlignment="1">
      <alignment horizontal="left" vertical="center" wrapText="1"/>
    </xf>
    <xf numFmtId="2" fontId="25" fillId="0" borderId="10" xfId="5" applyNumberFormat="1" applyFont="1" applyFill="1" applyBorder="1" applyAlignment="1">
      <alignment horizontal="center" vertical="center" wrapText="1"/>
    </xf>
    <xf numFmtId="2" fontId="21" fillId="0" borderId="1" xfId="0" applyNumberFormat="1" applyFont="1" applyBorder="1" applyAlignment="1">
      <alignment horizontal="center" vertical="center"/>
    </xf>
    <xf numFmtId="4" fontId="21" fillId="0" borderId="1" xfId="0" applyNumberFormat="1" applyFont="1" applyBorder="1" applyAlignment="1">
      <alignment horizontal="center" vertical="center"/>
    </xf>
    <xf numFmtId="4" fontId="21" fillId="0" borderId="19" xfId="0" applyNumberFormat="1" applyFont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left" vertical="center"/>
    </xf>
    <xf numFmtId="44" fontId="24" fillId="4" borderId="19" xfId="2" applyFont="1" applyFill="1" applyBorder="1" applyAlignment="1">
      <alignment horizontal="center" vertical="center"/>
    </xf>
    <xf numFmtId="0" fontId="26" fillId="0" borderId="1" xfId="3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44" fontId="22" fillId="2" borderId="34" xfId="2" applyFont="1" applyFill="1" applyBorder="1"/>
    <xf numFmtId="0" fontId="22" fillId="7" borderId="0" xfId="0" applyFont="1" applyFill="1" applyAlignment="1">
      <alignment horizontal="right" vertical="center"/>
    </xf>
    <xf numFmtId="44" fontId="22" fillId="7" borderId="0" xfId="2" applyFont="1" applyFill="1" applyBorder="1"/>
    <xf numFmtId="0" fontId="21" fillId="7" borderId="0" xfId="0" applyFont="1" applyFill="1"/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2" fontId="21" fillId="0" borderId="0" xfId="0" applyNumberFormat="1" applyFont="1" applyAlignment="1">
      <alignment horizontal="center" vertical="center"/>
    </xf>
    <xf numFmtId="4" fontId="21" fillId="0" borderId="0" xfId="0" applyNumberFormat="1" applyFont="1"/>
    <xf numFmtId="0" fontId="0" fillId="0" borderId="10" xfId="0" applyBorder="1" applyAlignment="1">
      <alignment horizontal="left" vertical="center" wrapText="1"/>
    </xf>
    <xf numFmtId="0" fontId="30" fillId="9" borderId="10" xfId="0" applyFont="1" applyFill="1" applyBorder="1" applyAlignment="1">
      <alignment horizontal="center" vertical="center"/>
    </xf>
    <xf numFmtId="10" fontId="31" fillId="9" borderId="10" xfId="1" applyNumberFormat="1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 wrapText="1"/>
    </xf>
    <xf numFmtId="10" fontId="32" fillId="0" borderId="10" xfId="0" applyNumberFormat="1" applyFont="1" applyBorder="1" applyAlignment="1">
      <alignment horizontal="center" vertical="center"/>
    </xf>
    <xf numFmtId="10" fontId="32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0" fontId="32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0" fontId="0" fillId="0" borderId="0" xfId="0" applyNumberFormat="1"/>
    <xf numFmtId="0" fontId="0" fillId="0" borderId="46" xfId="0" applyBorder="1"/>
    <xf numFmtId="0" fontId="0" fillId="0" borderId="4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2" fontId="0" fillId="0" borderId="16" xfId="0" applyNumberForma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1" xfId="0" applyBorder="1" applyAlignment="1">
      <alignment horizontal="left" vertical="center" wrapText="1"/>
    </xf>
    <xf numFmtId="2" fontId="0" fillId="0" borderId="51" xfId="0" applyNumberFormat="1" applyBorder="1" applyAlignment="1">
      <alignment horizontal="center" vertical="center"/>
    </xf>
    <xf numFmtId="2" fontId="3" fillId="0" borderId="51" xfId="0" applyNumberFormat="1" applyFont="1" applyBorder="1" applyAlignment="1">
      <alignment horizontal="center" vertical="center"/>
    </xf>
    <xf numFmtId="4" fontId="2" fillId="0" borderId="51" xfId="0" applyNumberFormat="1" applyFont="1" applyBorder="1" applyAlignment="1">
      <alignment horizontal="center" vertical="center"/>
    </xf>
    <xf numFmtId="4" fontId="12" fillId="0" borderId="52" xfId="0" applyNumberFormat="1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/>
    </xf>
    <xf numFmtId="0" fontId="21" fillId="0" borderId="5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" fontId="12" fillId="0" borderId="19" xfId="0" applyNumberFormat="1" applyFont="1" applyBorder="1" applyAlignment="1">
      <alignment horizontal="left" vertical="center" wrapText="1"/>
    </xf>
    <xf numFmtId="0" fontId="21" fillId="0" borderId="15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4" borderId="15" xfId="0" applyFont="1" applyFill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4" fontId="21" fillId="0" borderId="35" xfId="0" applyNumberFormat="1" applyFont="1" applyBorder="1" applyAlignment="1">
      <alignment horizontal="center" vertical="center"/>
    </xf>
    <xf numFmtId="44" fontId="24" fillId="4" borderId="35" xfId="2" applyFont="1" applyFill="1" applyBorder="1" applyAlignment="1">
      <alignment horizontal="center" vertical="center"/>
    </xf>
    <xf numFmtId="4" fontId="21" fillId="0" borderId="55" xfId="0" applyNumberFormat="1" applyFont="1" applyBorder="1" applyAlignment="1">
      <alignment horizontal="center" vertical="center"/>
    </xf>
    <xf numFmtId="2" fontId="21" fillId="4" borderId="56" xfId="0" applyNumberFormat="1" applyFont="1" applyFill="1" applyBorder="1" applyAlignment="1">
      <alignment horizontal="center" vertical="center"/>
    </xf>
    <xf numFmtId="4" fontId="21" fillId="4" borderId="56" xfId="0" applyNumberFormat="1" applyFont="1" applyFill="1" applyBorder="1" applyAlignment="1">
      <alignment horizontal="center" vertical="center"/>
    </xf>
    <xf numFmtId="2" fontId="21" fillId="0" borderId="10" xfId="0" applyNumberFormat="1" applyFont="1" applyBorder="1" applyAlignment="1">
      <alignment horizontal="center" vertical="center"/>
    </xf>
    <xf numFmtId="4" fontId="34" fillId="0" borderId="10" xfId="0" applyNumberFormat="1" applyFont="1" applyBorder="1" applyAlignment="1">
      <alignment horizontal="center"/>
    </xf>
    <xf numFmtId="4" fontId="21" fillId="0" borderId="10" xfId="0" applyNumberFormat="1" applyFont="1" applyBorder="1" applyAlignment="1">
      <alignment horizontal="center" vertical="center"/>
    </xf>
    <xf numFmtId="2" fontId="21" fillId="4" borderId="10" xfId="0" applyNumberFormat="1" applyFont="1" applyFill="1" applyBorder="1" applyAlignment="1">
      <alignment horizontal="center" vertical="center"/>
    </xf>
    <xf numFmtId="4" fontId="21" fillId="4" borderId="1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wrapText="1"/>
    </xf>
    <xf numFmtId="4" fontId="35" fillId="0" borderId="0" xfId="0" applyNumberFormat="1" applyFont="1" applyAlignment="1">
      <alignment horizontal="center"/>
    </xf>
    <xf numFmtId="4" fontId="34" fillId="0" borderId="10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3" xfId="0" applyFont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4" fontId="12" fillId="0" borderId="41" xfId="0" applyNumberFormat="1" applyFont="1" applyBorder="1" applyAlignment="1">
      <alignment horizontal="center" vertical="center" wrapText="1"/>
    </xf>
    <xf numFmtId="4" fontId="12" fillId="0" borderId="40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21" fillId="0" borderId="3" xfId="0" applyFont="1" applyBorder="1" applyAlignment="1">
      <alignment horizontal="center"/>
    </xf>
    <xf numFmtId="0" fontId="22" fillId="2" borderId="32" xfId="0" applyFont="1" applyFill="1" applyBorder="1" applyAlignment="1">
      <alignment horizontal="right" vertical="center"/>
    </xf>
    <xf numFmtId="0" fontId="22" fillId="2" borderId="33" xfId="0" applyFont="1" applyFill="1" applyBorder="1" applyAlignment="1">
      <alignment horizontal="righ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/>
    </xf>
    <xf numFmtId="0" fontId="21" fillId="0" borderId="12" xfId="0" applyFont="1" applyBorder="1" applyAlignment="1">
      <alignment horizontal="left"/>
    </xf>
    <xf numFmtId="0" fontId="21" fillId="0" borderId="13" xfId="0" applyFont="1" applyBorder="1" applyAlignment="1">
      <alignment horizontal="left"/>
    </xf>
    <xf numFmtId="0" fontId="22" fillId="0" borderId="0" xfId="0" applyFont="1" applyAlignment="1">
      <alignment horizontal="center"/>
    </xf>
    <xf numFmtId="0" fontId="23" fillId="3" borderId="7" xfId="0" applyFont="1" applyFill="1" applyBorder="1" applyAlignment="1">
      <alignment horizontal="center"/>
    </xf>
    <xf numFmtId="0" fontId="23" fillId="3" borderId="8" xfId="0" applyFont="1" applyFill="1" applyBorder="1" applyAlignment="1">
      <alignment horizontal="center"/>
    </xf>
    <xf numFmtId="0" fontId="23" fillId="3" borderId="9" xfId="0" applyFont="1" applyFill="1" applyBorder="1" applyAlignment="1">
      <alignment horizontal="center"/>
    </xf>
    <xf numFmtId="0" fontId="21" fillId="0" borderId="10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43" fontId="17" fillId="5" borderId="31" xfId="5" applyFont="1" applyFill="1" applyBorder="1" applyAlignment="1">
      <alignment horizontal="center" vertical="center"/>
    </xf>
    <xf numFmtId="43" fontId="17" fillId="5" borderId="30" xfId="5" applyFont="1" applyFill="1" applyBorder="1" applyAlignment="1">
      <alignment horizontal="center" vertical="center"/>
    </xf>
    <xf numFmtId="2" fontId="17" fillId="0" borderId="43" xfId="6" applyNumberFormat="1" applyFont="1" applyBorder="1" applyAlignment="1" applyProtection="1">
      <alignment horizontal="center" vertical="center"/>
      <protection locked="0"/>
    </xf>
    <xf numFmtId="2" fontId="17" fillId="0" borderId="44" xfId="6" applyNumberFormat="1" applyFont="1" applyBorder="1" applyAlignment="1" applyProtection="1">
      <alignment horizontal="center" vertical="center"/>
      <protection locked="0"/>
    </xf>
    <xf numFmtId="2" fontId="17" fillId="0" borderId="0" xfId="6" applyNumberFormat="1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7" fillId="0" borderId="2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17" fillId="0" borderId="21" xfId="6" applyNumberFormat="1" applyFont="1" applyBorder="1" applyAlignment="1">
      <alignment horizontal="center" vertical="center"/>
    </xf>
    <xf numFmtId="2" fontId="17" fillId="0" borderId="24" xfId="6" applyNumberFormat="1" applyFont="1" applyBorder="1" applyAlignment="1">
      <alignment horizontal="center" vertical="center"/>
    </xf>
    <xf numFmtId="2" fontId="17" fillId="0" borderId="26" xfId="6" applyNumberFormat="1" applyFont="1" applyBorder="1" applyAlignment="1">
      <alignment horizontal="center" vertical="center"/>
    </xf>
    <xf numFmtId="2" fontId="17" fillId="0" borderId="22" xfId="6" applyNumberFormat="1" applyFont="1" applyBorder="1" applyAlignment="1">
      <alignment horizontal="center" vertical="center"/>
    </xf>
    <xf numFmtId="2" fontId="17" fillId="0" borderId="25" xfId="6" applyNumberFormat="1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0" fillId="0" borderId="46" xfId="0" applyBorder="1" applyAlignment="1">
      <alignment horizontal="center"/>
    </xf>
    <xf numFmtId="0" fontId="27" fillId="0" borderId="47" xfId="0" applyFont="1" applyBorder="1" applyAlignment="1">
      <alignment horizontal="center" vertical="center"/>
    </xf>
    <xf numFmtId="0" fontId="28" fillId="0" borderId="48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2" xfId="0" applyFont="1" applyBorder="1" applyAlignment="1">
      <alignment vertical="center" wrapText="1"/>
    </xf>
    <xf numFmtId="0" fontId="28" fillId="0" borderId="13" xfId="0" applyFont="1" applyBorder="1" applyAlignment="1">
      <alignment vertical="center" wrapText="1"/>
    </xf>
    <xf numFmtId="0" fontId="29" fillId="8" borderId="10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7">
    <cellStyle name="Moeda" xfId="2" builtinId="4"/>
    <cellStyle name="Normal" xfId="0" builtinId="0"/>
    <cellStyle name="Normal 2" xfId="3"/>
    <cellStyle name="Normal_Plan1" xfId="6"/>
    <cellStyle name="Porcentagem" xfId="1" builtinId="5"/>
    <cellStyle name="Separador de milhares" xfId="5" builtinId="3"/>
    <cellStyle name="Vírgula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1143000</xdr:colOff>
      <xdr:row>0</xdr:row>
      <xdr:rowOff>114300</xdr:rowOff>
    </xdr:from>
    <xdr:to>
      <xdr:col>5</xdr:col>
      <xdr:colOff>462920</xdr:colOff>
      <xdr:row>2</xdr:row>
      <xdr:rowOff>142875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514600" y="114300"/>
          <a:ext cx="559689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PREFEITURA MUNICIPAL DE CARMO</a:t>
          </a:r>
          <a:endParaRPr lang="pt-BR" sz="11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Rua Princesa Izabel, n° 91 - centro</a:t>
          </a:r>
        </a:p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CEP: 28.640-000 - CARMO/RJ</a:t>
          </a:r>
        </a:p>
      </xdr:txBody>
    </xdr:sp>
    <xdr:clientData/>
  </xdr:twoCellAnchor>
  <xdr:twoCellAnchor>
    <xdr:from>
      <xdr:col>0</xdr:col>
      <xdr:colOff>409575</xdr:colOff>
      <xdr:row>0</xdr:row>
      <xdr:rowOff>104775</xdr:rowOff>
    </xdr:from>
    <xdr:to>
      <xdr:col>2</xdr:col>
      <xdr:colOff>66675</xdr:colOff>
      <xdr:row>3</xdr:row>
      <xdr:rowOff>152400</xdr:rowOff>
    </xdr:to>
    <xdr:pic>
      <xdr:nvPicPr>
        <xdr:cNvPr id="7" name="Imagem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9575" y="104775"/>
          <a:ext cx="1028700" cy="771525"/>
        </a:xfrm>
        <a:prstGeom prst="rect">
          <a:avLst/>
        </a:prstGeom>
        <a:blipFill dpi="0" rotWithShape="0">
          <a:blip xmlns:r="http://schemas.openxmlformats.org/officeDocument/2006/relationships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0</xdr:row>
      <xdr:rowOff>114300</xdr:rowOff>
    </xdr:from>
    <xdr:to>
      <xdr:col>5</xdr:col>
      <xdr:colOff>281945</xdr:colOff>
      <xdr:row>2</xdr:row>
      <xdr:rowOff>142875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2143125" y="114300"/>
          <a:ext cx="559689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PREFEITURA MUNICIPAL DE CARMO</a:t>
          </a:r>
          <a:endParaRPr lang="pt-BR" sz="11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Rua Princesa Izabel, n° 91 - centro</a:t>
          </a:r>
        </a:p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CEP: 28.640-000 - CARMO/RJ</a:t>
          </a:r>
        </a:p>
      </xdr:txBody>
    </xdr:sp>
    <xdr:clientData/>
  </xdr:twoCellAnchor>
  <xdr:twoCellAnchor>
    <xdr:from>
      <xdr:col>0</xdr:col>
      <xdr:colOff>295275</xdr:colOff>
      <xdr:row>0</xdr:row>
      <xdr:rowOff>114299</xdr:rowOff>
    </xdr:from>
    <xdr:to>
      <xdr:col>2</xdr:col>
      <xdr:colOff>141410</xdr:colOff>
      <xdr:row>4</xdr:row>
      <xdr:rowOff>104774</xdr:rowOff>
    </xdr:to>
    <xdr:pic>
      <xdr:nvPicPr>
        <xdr:cNvPr id="6" name="Imagem 2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5275" y="114299"/>
          <a:ext cx="1246310" cy="600075"/>
        </a:xfrm>
        <a:prstGeom prst="rect">
          <a:avLst/>
        </a:prstGeom>
        <a:blipFill dpi="0" rotWithShape="0">
          <a:blip xmlns:r="http://schemas.openxmlformats.org/officeDocument/2006/relationships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409575</xdr:colOff>
      <xdr:row>4</xdr:row>
      <xdr:rowOff>9525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28700" cy="771525"/>
        </a:xfrm>
        <a:prstGeom prst="rect">
          <a:avLst/>
        </a:prstGeom>
        <a:blipFill dpi="0" rotWithShape="0">
          <a:blip xmlns:r="http://schemas.openxmlformats.org/officeDocument/2006/relationships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2009775</xdr:colOff>
      <xdr:row>0</xdr:row>
      <xdr:rowOff>95250</xdr:rowOff>
    </xdr:from>
    <xdr:to>
      <xdr:col>10</xdr:col>
      <xdr:colOff>481970</xdr:colOff>
      <xdr:row>3</xdr:row>
      <xdr:rowOff>38100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2628900" y="95250"/>
          <a:ext cx="559689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PREFEITURA MUNICIPAL DE CARMO</a:t>
          </a:r>
          <a:endParaRPr lang="pt-BR" sz="11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Rua Princesa Izabel, n° 91 - centro</a:t>
          </a:r>
        </a:p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CEP: 28.640-000 - CARMO/RJ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0</xdr:rowOff>
    </xdr:from>
    <xdr:to>
      <xdr:col>0</xdr:col>
      <xdr:colOff>1085850</xdr:colOff>
      <xdr:row>3</xdr:row>
      <xdr:rowOff>120132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160CB169-4E9E-400D-8EB5-350B49D33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809625" cy="691632"/>
        </a:xfrm>
        <a:prstGeom prst="rect">
          <a:avLst/>
        </a:prstGeom>
        <a:blipFill dpi="0" rotWithShape="0">
          <a:blip xmlns:r="http://schemas.openxmlformats.org/officeDocument/2006/relationships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1276350</xdr:colOff>
      <xdr:row>0</xdr:row>
      <xdr:rowOff>114300</xdr:rowOff>
    </xdr:from>
    <xdr:to>
      <xdr:col>3</xdr:col>
      <xdr:colOff>742950</xdr:colOff>
      <xdr:row>4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xmlns="" id="{4FCB7D34-8A1C-49A8-AC40-73F96BF95E04}"/>
            </a:ext>
          </a:extLst>
        </xdr:cNvPr>
        <xdr:cNvSpPr txBox="1">
          <a:spLocks noChangeArrowheads="1"/>
        </xdr:cNvSpPr>
      </xdr:nvSpPr>
      <xdr:spPr bwMode="auto">
        <a:xfrm>
          <a:off x="3048000" y="114300"/>
          <a:ext cx="31432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PREFEITURA MUNICIPAL DE CARMO</a:t>
          </a:r>
          <a:endParaRPr lang="pt-BR" sz="11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Rua Princesa Izabel, n° 91 - centro</a:t>
          </a:r>
        </a:p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CEP: 28.640-000 - CARMO/RJ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NGENHEIRO-OBRAS/Downloads/PLANILHA%20JARDIN%20PARAISO%20V3.0.5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 refreshError="1"/>
      <sheetData sheetId="1">
        <row r="5">
          <cell r="F5" t="str">
            <v>PREFEITURA MUNICIPAL DE ALÉM PARAÍBA</v>
          </cell>
        </row>
      </sheetData>
      <sheetData sheetId="2" refreshError="1"/>
      <sheetData sheetId="3">
        <row r="138">
          <cell r="A138" t="str">
            <v>(SELECIONAR)</v>
          </cell>
        </row>
        <row r="139">
          <cell r="A139" t="str">
            <v>Construção e Reforma de Edifícios</v>
          </cell>
        </row>
        <row r="140">
          <cell r="A140" t="str">
            <v>Construção de Praças Urbanas, Rodovias, Ferrovias e recapeamento e pavimentação de vias urbanas</v>
          </cell>
        </row>
        <row r="141">
          <cell r="A141" t="str">
            <v>Construção de Redes de Abastecimento de Água, Coleta de Esgoto</v>
          </cell>
        </row>
        <row r="142">
          <cell r="A142" t="str">
            <v>Construção e Manutenção de Estações e Redes de Distribuição de Energia Elétrica</v>
          </cell>
        </row>
        <row r="143">
          <cell r="A143" t="str">
            <v>Obras Portuárias, Marítimas e Fluviais</v>
          </cell>
        </row>
        <row r="144">
          <cell r="A144" t="str">
            <v>Fornecimento de Materiais e Equipamentos (aquisição indireta - em conjunto com licitação de obras)</v>
          </cell>
        </row>
        <row r="145">
          <cell r="A145" t="str">
            <v>Fornecimento de Materiais e Equipamentos (aquisição direta)</v>
          </cell>
        </row>
        <row r="146">
          <cell r="A146" t="str">
            <v>Estudos e Projetos, Planos e Gerenciamento e outros correlatos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78"/>
  <sheetViews>
    <sheetView showGridLines="0" topLeftCell="A31" workbookViewId="0">
      <selection activeCell="C75" sqref="C75:E75"/>
    </sheetView>
  </sheetViews>
  <sheetFormatPr defaultRowHeight="15"/>
  <cols>
    <col min="1" max="1" width="8" style="1" customWidth="1"/>
    <col min="2" max="2" width="12.5703125" style="1" bestFit="1" customWidth="1"/>
    <col min="3" max="3" width="73.5703125" style="3" customWidth="1"/>
    <col min="4" max="4" width="9.5703125" style="1" customWidth="1"/>
    <col min="5" max="5" width="11" style="2" customWidth="1"/>
    <col min="6" max="6" width="11.28515625" style="2" customWidth="1"/>
    <col min="7" max="7" width="13.42578125" style="23" customWidth="1"/>
    <col min="8" max="8" width="30.140625" style="23" customWidth="1"/>
  </cols>
  <sheetData>
    <row r="1" spans="1:8">
      <c r="A1" s="6"/>
      <c r="B1" s="7"/>
      <c r="C1" s="7"/>
      <c r="D1" s="7"/>
      <c r="E1" s="7"/>
      <c r="F1" s="7"/>
      <c r="G1" s="49"/>
      <c r="H1" s="19"/>
    </row>
    <row r="2" spans="1:8" ht="23.25">
      <c r="A2" s="8"/>
      <c r="B2"/>
      <c r="C2" s="210"/>
      <c r="D2" s="210"/>
      <c r="E2" s="210"/>
      <c r="F2" s="210"/>
      <c r="G2" s="50"/>
      <c r="H2" s="20"/>
    </row>
    <row r="3" spans="1:8" ht="18.75">
      <c r="A3" s="8"/>
      <c r="B3"/>
      <c r="C3" s="211"/>
      <c r="D3" s="211"/>
      <c r="E3" s="211"/>
      <c r="F3" s="211"/>
      <c r="G3" s="51"/>
      <c r="H3" s="21"/>
    </row>
    <row r="4" spans="1:8" ht="18.75">
      <c r="A4" s="217" t="s">
        <v>75</v>
      </c>
      <c r="B4" s="211"/>
      <c r="C4" s="211"/>
      <c r="D4" s="211"/>
      <c r="E4" s="211"/>
      <c r="F4" s="211"/>
      <c r="G4" s="211"/>
      <c r="H4" s="218"/>
    </row>
    <row r="5" spans="1:8" ht="18.75">
      <c r="A5" s="9"/>
      <c r="B5" s="10"/>
      <c r="C5" s="11"/>
      <c r="D5" s="11"/>
      <c r="E5" s="11"/>
      <c r="F5" s="11"/>
      <c r="G5" s="52"/>
      <c r="H5" s="22"/>
    </row>
    <row r="6" spans="1:8" ht="21">
      <c r="A6" s="212" t="s">
        <v>21</v>
      </c>
      <c r="B6" s="213"/>
      <c r="C6" s="213"/>
      <c r="D6" s="213"/>
      <c r="E6" s="213"/>
      <c r="F6" s="213"/>
      <c r="G6" s="213"/>
      <c r="H6" s="214"/>
    </row>
    <row r="7" spans="1:8" ht="15" customHeight="1">
      <c r="A7" s="12" t="s">
        <v>15</v>
      </c>
      <c r="B7" s="215" t="str">
        <f>Orçamento!B7</f>
        <v xml:space="preserve">Construção de Muro de Concreto Armado para contenção_ Sapata corrida externa_ Terreno complemento casa afetada rede de drenagem </v>
      </c>
      <c r="C7" s="216"/>
      <c r="D7" s="216"/>
      <c r="E7" s="216"/>
      <c r="F7" s="216"/>
      <c r="G7" s="216"/>
      <c r="H7" s="216"/>
    </row>
    <row r="8" spans="1:8">
      <c r="A8" s="13" t="s">
        <v>16</v>
      </c>
      <c r="B8" s="216" t="str">
        <f>Orçamento!B8</f>
        <v>Rua Manoel Schettino, 136 _ Bairro Boa Esperança _ Carmo/RJ</v>
      </c>
      <c r="C8" s="216"/>
      <c r="D8" s="216"/>
      <c r="E8" s="216"/>
      <c r="F8" s="216"/>
      <c r="G8" s="216"/>
      <c r="H8" s="216"/>
    </row>
    <row r="9" spans="1:8">
      <c r="A9" s="42" t="s">
        <v>0</v>
      </c>
      <c r="B9" s="43" t="s">
        <v>5</v>
      </c>
      <c r="C9" s="43" t="s">
        <v>1</v>
      </c>
      <c r="D9" s="43"/>
      <c r="E9" s="44"/>
      <c r="F9" s="45"/>
      <c r="G9" s="53"/>
      <c r="H9" s="46"/>
    </row>
    <row r="10" spans="1:8">
      <c r="A10" s="26">
        <v>1</v>
      </c>
      <c r="B10" s="16"/>
      <c r="C10" s="16" t="s">
        <v>6</v>
      </c>
      <c r="D10" s="16"/>
      <c r="E10" s="16"/>
      <c r="F10" s="16"/>
      <c r="G10" s="54"/>
      <c r="H10" s="31"/>
    </row>
    <row r="11" spans="1:8" ht="29.25" customHeight="1">
      <c r="A11" s="27" t="s">
        <v>20</v>
      </c>
      <c r="B11" s="4" t="s">
        <v>42</v>
      </c>
      <c r="C11" s="219" t="s">
        <v>41</v>
      </c>
      <c r="D11" s="219"/>
      <c r="E11" s="219"/>
      <c r="F11" s="219"/>
      <c r="G11" s="219"/>
      <c r="H11" s="220"/>
    </row>
    <row r="12" spans="1:8" ht="21.75" customHeight="1">
      <c r="A12" s="27"/>
      <c r="B12" s="4"/>
      <c r="C12" s="34"/>
      <c r="D12" s="4"/>
      <c r="E12" s="5" t="s">
        <v>3</v>
      </c>
      <c r="F12" s="5" t="s">
        <v>3</v>
      </c>
      <c r="G12" s="17" t="s">
        <v>45</v>
      </c>
      <c r="H12" s="48" t="s">
        <v>47</v>
      </c>
    </row>
    <row r="13" spans="1:8" ht="27.75" customHeight="1">
      <c r="A13" s="27"/>
      <c r="B13" s="4"/>
      <c r="C13" s="35"/>
      <c r="D13" s="4"/>
      <c r="E13" s="5">
        <v>3</v>
      </c>
      <c r="F13" s="5">
        <v>1.5</v>
      </c>
      <c r="G13" s="37">
        <f>E13*F13</f>
        <v>4.5</v>
      </c>
      <c r="H13" s="38" t="s">
        <v>81</v>
      </c>
    </row>
    <row r="14" spans="1:8" ht="15" customHeight="1">
      <c r="A14" s="26">
        <v>2</v>
      </c>
      <c r="B14" s="14"/>
      <c r="C14" s="36" t="s">
        <v>43</v>
      </c>
      <c r="D14" s="14"/>
      <c r="E14" s="15"/>
      <c r="F14" s="15"/>
      <c r="G14" s="18"/>
      <c r="H14" s="33"/>
    </row>
    <row r="15" spans="1:8" ht="41.25" customHeight="1">
      <c r="A15" s="27" t="s">
        <v>9</v>
      </c>
      <c r="B15" s="24">
        <v>90102</v>
      </c>
      <c r="C15" s="219" t="s">
        <v>46</v>
      </c>
      <c r="D15" s="219"/>
      <c r="E15" s="219"/>
      <c r="F15" s="219"/>
      <c r="G15" s="219"/>
      <c r="H15" s="220"/>
    </row>
    <row r="16" spans="1:8">
      <c r="A16" s="27"/>
      <c r="B16" s="24"/>
      <c r="C16" s="34"/>
      <c r="D16" s="4" t="s">
        <v>39</v>
      </c>
      <c r="E16" s="5" t="s">
        <v>48</v>
      </c>
      <c r="F16" s="5" t="s">
        <v>22</v>
      </c>
      <c r="G16" s="17" t="s">
        <v>44</v>
      </c>
      <c r="H16" s="48" t="s">
        <v>47</v>
      </c>
    </row>
    <row r="17" spans="1:12" ht="30">
      <c r="A17" s="27"/>
      <c r="B17" s="24"/>
      <c r="C17" s="60"/>
      <c r="D17" s="5">
        <v>3</v>
      </c>
      <c r="E17" s="5">
        <v>10</v>
      </c>
      <c r="F17" s="5">
        <v>2.5</v>
      </c>
      <c r="G17" s="17">
        <f>D17*E17*F17</f>
        <v>75</v>
      </c>
      <c r="H17" s="104" t="s">
        <v>111</v>
      </c>
    </row>
    <row r="18" spans="1:12">
      <c r="A18" s="27"/>
      <c r="B18" s="24"/>
      <c r="C18" s="34"/>
      <c r="D18" s="4"/>
      <c r="E18" s="5"/>
      <c r="F18" s="39" t="s">
        <v>28</v>
      </c>
      <c r="G18" s="25">
        <f>SUM(G17:G17)</f>
        <v>75</v>
      </c>
      <c r="H18" s="32"/>
      <c r="L18" s="40"/>
    </row>
    <row r="19" spans="1:12" ht="38.25" customHeight="1">
      <c r="A19" s="27" t="s">
        <v>10</v>
      </c>
      <c r="B19" s="24">
        <v>94306</v>
      </c>
      <c r="C19" s="219" t="s">
        <v>49</v>
      </c>
      <c r="D19" s="219"/>
      <c r="E19" s="219"/>
      <c r="F19" s="219"/>
      <c r="G19" s="219"/>
      <c r="H19" s="220"/>
    </row>
    <row r="20" spans="1:12">
      <c r="A20" s="27"/>
      <c r="B20" s="24"/>
      <c r="C20" s="34"/>
      <c r="D20" s="4" t="s">
        <v>39</v>
      </c>
      <c r="E20" s="5" t="s">
        <v>48</v>
      </c>
      <c r="F20" s="5" t="s">
        <v>22</v>
      </c>
      <c r="G20" s="17" t="s">
        <v>44</v>
      </c>
      <c r="H20" s="48" t="s">
        <v>47</v>
      </c>
    </row>
    <row r="21" spans="1:12">
      <c r="A21" s="27"/>
      <c r="B21" s="24"/>
      <c r="C21" s="60"/>
      <c r="D21" s="5">
        <f>D17</f>
        <v>3</v>
      </c>
      <c r="E21" s="5">
        <v>1</v>
      </c>
      <c r="F21" s="5">
        <v>0.2</v>
      </c>
      <c r="G21" s="17">
        <f>D21*E21*F21</f>
        <v>0.60000000000000009</v>
      </c>
      <c r="H21" s="221" t="s">
        <v>86</v>
      </c>
    </row>
    <row r="22" spans="1:12">
      <c r="A22" s="27"/>
      <c r="B22" s="24"/>
      <c r="C22" s="34"/>
      <c r="D22" s="4"/>
      <c r="E22" s="5"/>
      <c r="F22" s="39" t="s">
        <v>28</v>
      </c>
      <c r="G22" s="25">
        <f>SUM(G21:G21)</f>
        <v>0.60000000000000009</v>
      </c>
      <c r="H22" s="222"/>
    </row>
    <row r="23" spans="1:12">
      <c r="A23" s="27" t="s">
        <v>11</v>
      </c>
      <c r="B23" s="24">
        <f>Orçamento!B17</f>
        <v>95875</v>
      </c>
      <c r="C23" s="201" t="str">
        <f>Orçamento!C17</f>
        <v>TRANSPORTE COM CAMINHÃO BASCULANTE DE 10 M³, EM VIA URBANA PAVIMENTADA, DM M3XKM T ATÉ 30 KM (UNIDADE: M3XKM). AF_07/2020</v>
      </c>
      <c r="D23" s="202"/>
      <c r="E23" s="202"/>
      <c r="F23" s="202"/>
      <c r="G23" s="202"/>
      <c r="H23" s="203"/>
    </row>
    <row r="24" spans="1:12">
      <c r="A24" s="27"/>
      <c r="B24" s="24"/>
      <c r="C24" s="34"/>
      <c r="D24" s="4"/>
      <c r="E24" s="5" t="s">
        <v>44</v>
      </c>
      <c r="F24" s="5" t="s">
        <v>51</v>
      </c>
      <c r="G24" s="17" t="s">
        <v>85</v>
      </c>
      <c r="H24" s="48" t="s">
        <v>47</v>
      </c>
    </row>
    <row r="25" spans="1:12">
      <c r="A25" s="27"/>
      <c r="B25" s="24"/>
      <c r="C25" s="34"/>
      <c r="D25" s="4"/>
      <c r="E25" s="5">
        <v>75</v>
      </c>
      <c r="F25" s="5">
        <v>15</v>
      </c>
      <c r="G25" s="17">
        <f>E25*F25</f>
        <v>1125</v>
      </c>
      <c r="H25" s="221" t="s">
        <v>112</v>
      </c>
    </row>
    <row r="26" spans="1:12">
      <c r="A26" s="27"/>
      <c r="B26" s="24"/>
      <c r="C26" s="34"/>
      <c r="D26" s="4"/>
      <c r="E26" s="5"/>
      <c r="F26" s="39" t="s">
        <v>28</v>
      </c>
      <c r="G26" s="25">
        <f>SUM(G25)</f>
        <v>1125</v>
      </c>
      <c r="H26" s="222"/>
    </row>
    <row r="27" spans="1:12">
      <c r="A27" s="26">
        <v>3</v>
      </c>
      <c r="B27" s="14"/>
      <c r="C27" s="36" t="s">
        <v>52</v>
      </c>
      <c r="D27" s="14"/>
      <c r="E27" s="15"/>
      <c r="F27" s="15"/>
      <c r="G27" s="18"/>
      <c r="H27" s="33"/>
    </row>
    <row r="28" spans="1:12" ht="38.25" customHeight="1">
      <c r="A28" s="27" t="s">
        <v>12</v>
      </c>
      <c r="B28" s="4">
        <v>100341</v>
      </c>
      <c r="C28" s="201" t="s">
        <v>53</v>
      </c>
      <c r="D28" s="202"/>
      <c r="E28" s="202"/>
      <c r="F28" s="202"/>
      <c r="G28" s="202"/>
      <c r="H28" s="203"/>
    </row>
    <row r="29" spans="1:12">
      <c r="A29" s="27"/>
      <c r="B29" s="4"/>
      <c r="C29" s="34"/>
      <c r="D29" s="4"/>
      <c r="E29" s="5" t="s">
        <v>3</v>
      </c>
      <c r="F29" s="5" t="s">
        <v>68</v>
      </c>
      <c r="G29" s="17" t="s">
        <v>45</v>
      </c>
      <c r="H29" s="48" t="s">
        <v>47</v>
      </c>
    </row>
    <row r="30" spans="1:12" ht="15" customHeight="1">
      <c r="A30" s="27"/>
      <c r="B30" s="4"/>
      <c r="C30" s="60"/>
      <c r="D30" s="4"/>
      <c r="E30" s="5">
        <v>10</v>
      </c>
      <c r="F30" s="5">
        <v>9.5</v>
      </c>
      <c r="G30" s="17">
        <f>ROUND(F30*E30,2)</f>
        <v>95</v>
      </c>
      <c r="H30" s="47" t="s">
        <v>67</v>
      </c>
    </row>
    <row r="31" spans="1:12">
      <c r="A31" s="27"/>
      <c r="B31" s="4"/>
      <c r="C31" s="34"/>
      <c r="D31" s="4"/>
      <c r="E31" s="5"/>
      <c r="F31" s="39" t="s">
        <v>28</v>
      </c>
      <c r="G31" s="25">
        <f>SUM(G30:G30)</f>
        <v>95</v>
      </c>
      <c r="H31" s="58"/>
    </row>
    <row r="32" spans="1:12">
      <c r="A32" s="27"/>
      <c r="B32" s="4"/>
      <c r="C32" s="34"/>
      <c r="D32" s="4"/>
      <c r="E32" s="5"/>
      <c r="F32" s="5"/>
      <c r="G32" s="17"/>
      <c r="H32" s="48"/>
    </row>
    <row r="33" spans="1:8" ht="15" customHeight="1">
      <c r="A33" s="27" t="s">
        <v>57</v>
      </c>
      <c r="B33" s="4">
        <v>100342</v>
      </c>
      <c r="C33" s="201" t="s">
        <v>55</v>
      </c>
      <c r="D33" s="202"/>
      <c r="E33" s="202"/>
      <c r="F33" s="202"/>
      <c r="G33" s="202"/>
      <c r="H33" s="203"/>
    </row>
    <row r="34" spans="1:8">
      <c r="A34" s="27"/>
      <c r="B34" s="4"/>
      <c r="C34" s="34"/>
      <c r="D34" s="4"/>
      <c r="E34" s="4" t="s">
        <v>66</v>
      </c>
      <c r="F34" s="5" t="s">
        <v>3</v>
      </c>
      <c r="G34" s="5" t="s">
        <v>54</v>
      </c>
      <c r="H34" s="48"/>
    </row>
    <row r="35" spans="1:8">
      <c r="A35" s="27"/>
      <c r="B35" s="4"/>
      <c r="C35" s="60"/>
      <c r="D35" s="62"/>
      <c r="E35" s="4">
        <v>19.850000000000001</v>
      </c>
      <c r="F35" s="5">
        <v>10</v>
      </c>
      <c r="G35" s="5">
        <f>ROUND(F35*E35,2)</f>
        <v>198.5</v>
      </c>
      <c r="H35" s="103" t="s">
        <v>67</v>
      </c>
    </row>
    <row r="36" spans="1:8">
      <c r="A36" s="27"/>
      <c r="B36" s="4"/>
      <c r="C36" s="34"/>
      <c r="D36" s="56"/>
      <c r="E36" s="5"/>
      <c r="F36" s="39" t="s">
        <v>28</v>
      </c>
      <c r="G36" s="41">
        <f>SUM(G35:G35)</f>
        <v>198.5</v>
      </c>
      <c r="H36" s="57"/>
    </row>
    <row r="37" spans="1:8">
      <c r="A37" s="27"/>
      <c r="B37" s="4"/>
      <c r="C37" s="59"/>
      <c r="D37" s="56"/>
      <c r="E37" s="63"/>
      <c r="F37" s="64"/>
      <c r="G37" s="65"/>
      <c r="H37" s="57"/>
    </row>
    <row r="38" spans="1:8">
      <c r="A38" s="27" t="s">
        <v>59</v>
      </c>
      <c r="B38" s="4">
        <v>100343</v>
      </c>
      <c r="C38" s="201" t="s">
        <v>64</v>
      </c>
      <c r="D38" s="202"/>
      <c r="E38" s="202"/>
      <c r="F38" s="202"/>
      <c r="G38" s="202"/>
      <c r="H38" s="203"/>
    </row>
    <row r="39" spans="1:8">
      <c r="A39" s="27"/>
      <c r="B39" s="4"/>
      <c r="C39" s="34"/>
      <c r="D39" s="4"/>
      <c r="E39" s="4" t="s">
        <v>66</v>
      </c>
      <c r="F39" s="5" t="s">
        <v>3</v>
      </c>
      <c r="G39" s="5" t="s">
        <v>54</v>
      </c>
      <c r="H39" s="48"/>
    </row>
    <row r="40" spans="1:8">
      <c r="A40" s="27"/>
      <c r="B40" s="4"/>
      <c r="C40" s="60"/>
      <c r="D40" s="4"/>
      <c r="E40" s="4">
        <v>33.51</v>
      </c>
      <c r="F40" s="5">
        <v>10</v>
      </c>
      <c r="G40" s="5">
        <f>ROUND(F40*E40,2)</f>
        <v>335.1</v>
      </c>
      <c r="H40" s="103" t="s">
        <v>67</v>
      </c>
    </row>
    <row r="41" spans="1:8">
      <c r="A41" s="27"/>
      <c r="B41" s="4"/>
      <c r="C41" s="34"/>
      <c r="D41" s="56"/>
      <c r="E41" s="5"/>
      <c r="F41" s="39" t="s">
        <v>28</v>
      </c>
      <c r="G41" s="41">
        <f>SUM(G40:G40)</f>
        <v>335.1</v>
      </c>
      <c r="H41" s="57"/>
    </row>
    <row r="42" spans="1:8">
      <c r="A42" s="27"/>
      <c r="B42" s="4"/>
      <c r="C42" s="59"/>
      <c r="D42" s="56"/>
      <c r="E42" s="63"/>
      <c r="F42" s="64"/>
      <c r="G42" s="65"/>
      <c r="H42" s="57"/>
    </row>
    <row r="43" spans="1:8" ht="15" customHeight="1">
      <c r="A43" s="27" t="s">
        <v>59</v>
      </c>
      <c r="B43" s="4">
        <v>100346</v>
      </c>
      <c r="C43" s="201" t="s">
        <v>65</v>
      </c>
      <c r="D43" s="202"/>
      <c r="E43" s="202"/>
      <c r="F43" s="202"/>
      <c r="G43" s="202"/>
      <c r="H43" s="203"/>
    </row>
    <row r="44" spans="1:8">
      <c r="A44" s="27"/>
      <c r="B44" s="4"/>
      <c r="C44" s="34"/>
      <c r="D44" s="4"/>
      <c r="E44" s="4" t="s">
        <v>66</v>
      </c>
      <c r="F44" s="5" t="s">
        <v>3</v>
      </c>
      <c r="G44" s="5" t="s">
        <v>54</v>
      </c>
      <c r="H44" s="48"/>
    </row>
    <row r="45" spans="1:8">
      <c r="A45" s="27"/>
      <c r="B45" s="4"/>
      <c r="C45" s="60"/>
      <c r="D45" s="4"/>
      <c r="E45" s="4">
        <v>146.28</v>
      </c>
      <c r="F45" s="5">
        <v>10</v>
      </c>
      <c r="G45" s="5">
        <f>ROUND(F45*E45,2)</f>
        <v>1462.8</v>
      </c>
      <c r="H45" s="103" t="s">
        <v>67</v>
      </c>
    </row>
    <row r="46" spans="1:8">
      <c r="A46" s="27"/>
      <c r="B46" s="4"/>
      <c r="C46" s="34"/>
      <c r="D46" s="56"/>
      <c r="E46" s="5"/>
      <c r="F46" s="39" t="s">
        <v>28</v>
      </c>
      <c r="G46" s="41">
        <f>SUM(G45:G45)</f>
        <v>1462.8</v>
      </c>
      <c r="H46" s="57"/>
    </row>
    <row r="47" spans="1:8">
      <c r="A47" s="27"/>
      <c r="B47" s="4"/>
      <c r="C47" s="59"/>
      <c r="D47" s="56"/>
      <c r="E47" s="63"/>
      <c r="F47" s="64"/>
      <c r="G47" s="65"/>
      <c r="H47" s="57"/>
    </row>
    <row r="48" spans="1:8">
      <c r="A48" s="27" t="s">
        <v>60</v>
      </c>
      <c r="B48" s="4">
        <v>100349</v>
      </c>
      <c r="C48" s="201" t="s">
        <v>56</v>
      </c>
      <c r="D48" s="202"/>
      <c r="E48" s="202"/>
      <c r="F48" s="202"/>
      <c r="G48" s="202"/>
      <c r="H48" s="203"/>
    </row>
    <row r="49" spans="1:8">
      <c r="A49" s="27"/>
      <c r="B49" s="4"/>
      <c r="C49" s="34"/>
      <c r="D49" s="4"/>
      <c r="E49" s="5" t="s">
        <v>3</v>
      </c>
      <c r="F49" s="5" t="s">
        <v>69</v>
      </c>
      <c r="G49" s="17" t="s">
        <v>44</v>
      </c>
      <c r="H49" s="48"/>
    </row>
    <row r="50" spans="1:8">
      <c r="A50" s="27"/>
      <c r="B50" s="4"/>
      <c r="C50" s="60"/>
      <c r="D50" s="5"/>
      <c r="E50" s="5">
        <v>10</v>
      </c>
      <c r="F50" s="5">
        <v>4.41</v>
      </c>
      <c r="G50" s="41">
        <f>ROUND(E50*F50,2)</f>
        <v>44.1</v>
      </c>
      <c r="H50" s="103" t="s">
        <v>67</v>
      </c>
    </row>
    <row r="51" spans="1:8">
      <c r="A51" s="27"/>
      <c r="B51" s="4"/>
      <c r="C51" s="59"/>
      <c r="D51" s="63"/>
      <c r="E51" s="63"/>
      <c r="F51" s="39" t="s">
        <v>28</v>
      </c>
      <c r="G51" s="41">
        <f>SUM(G50:G50)</f>
        <v>44.1</v>
      </c>
      <c r="H51" s="61"/>
    </row>
    <row r="52" spans="1:8">
      <c r="A52" s="27"/>
      <c r="B52" s="4"/>
      <c r="C52" s="59"/>
      <c r="D52" s="63"/>
      <c r="E52" s="63"/>
      <c r="F52" s="63"/>
      <c r="G52" s="65"/>
      <c r="H52" s="61"/>
    </row>
    <row r="53" spans="1:8" ht="32.25" customHeight="1">
      <c r="A53" s="27" t="s">
        <v>62</v>
      </c>
      <c r="B53" s="4">
        <v>94962</v>
      </c>
      <c r="C53" s="201" t="s">
        <v>87</v>
      </c>
      <c r="D53" s="202"/>
      <c r="E53" s="202"/>
      <c r="F53" s="202"/>
      <c r="G53" s="202"/>
      <c r="H53" s="203"/>
    </row>
    <row r="54" spans="1:8">
      <c r="A54" s="27"/>
      <c r="B54" s="4"/>
      <c r="C54" s="34"/>
      <c r="D54" s="4"/>
      <c r="E54" s="5" t="s">
        <v>3</v>
      </c>
      <c r="F54" s="5" t="s">
        <v>69</v>
      </c>
      <c r="G54" s="17" t="s">
        <v>44</v>
      </c>
      <c r="H54" s="48"/>
    </row>
    <row r="55" spans="1:8">
      <c r="A55" s="27"/>
      <c r="B55" s="4"/>
      <c r="C55" s="60"/>
      <c r="D55" s="5"/>
      <c r="E55" s="5">
        <v>10</v>
      </c>
      <c r="F55" s="5">
        <v>0.17</v>
      </c>
      <c r="G55" s="41">
        <f>ROUND(E55*F55,2)</f>
        <v>1.7</v>
      </c>
      <c r="H55" s="103" t="s">
        <v>113</v>
      </c>
    </row>
    <row r="56" spans="1:8">
      <c r="A56" s="27"/>
      <c r="B56" s="4"/>
      <c r="C56" s="59"/>
      <c r="D56" s="5"/>
      <c r="E56" s="63"/>
      <c r="F56" s="39" t="s">
        <v>28</v>
      </c>
      <c r="G56" s="41">
        <f>SUM(G55:G55)</f>
        <v>1.7</v>
      </c>
      <c r="H56" s="61"/>
    </row>
    <row r="57" spans="1:8">
      <c r="A57" s="27"/>
      <c r="B57" s="4"/>
      <c r="C57" s="59"/>
      <c r="D57" s="63"/>
      <c r="E57" s="63"/>
      <c r="F57" s="63"/>
      <c r="G57" s="65"/>
      <c r="H57" s="61"/>
    </row>
    <row r="58" spans="1:8">
      <c r="A58" s="27" t="s">
        <v>63</v>
      </c>
      <c r="B58" s="4">
        <v>83680</v>
      </c>
      <c r="C58" s="201" t="s">
        <v>61</v>
      </c>
      <c r="D58" s="202"/>
      <c r="E58" s="202"/>
      <c r="F58" s="202"/>
      <c r="G58" s="202"/>
      <c r="H58" s="203"/>
    </row>
    <row r="59" spans="1:8">
      <c r="A59" s="27"/>
      <c r="B59" s="4"/>
      <c r="C59" s="34"/>
      <c r="D59" s="4"/>
      <c r="E59" s="5" t="s">
        <v>3</v>
      </c>
      <c r="F59" s="5" t="s">
        <v>71</v>
      </c>
      <c r="G59" s="17" t="s">
        <v>3</v>
      </c>
      <c r="H59" s="48"/>
    </row>
    <row r="60" spans="1:8">
      <c r="A60" s="27"/>
      <c r="B60" s="4"/>
      <c r="C60" s="60"/>
      <c r="D60" s="4"/>
      <c r="E60" s="5">
        <v>10</v>
      </c>
      <c r="F60" s="5">
        <v>3</v>
      </c>
      <c r="G60" s="41">
        <f>ROUND(E60*F60,2)</f>
        <v>30</v>
      </c>
      <c r="H60" s="103" t="s">
        <v>70</v>
      </c>
    </row>
    <row r="61" spans="1:8">
      <c r="A61" s="4"/>
      <c r="B61" s="4"/>
      <c r="C61" s="34"/>
      <c r="D61" s="4"/>
      <c r="E61" s="5"/>
      <c r="F61" s="39" t="s">
        <v>28</v>
      </c>
      <c r="G61" s="41">
        <f>SUM(G60:G60)</f>
        <v>30</v>
      </c>
      <c r="H61" s="98"/>
    </row>
    <row r="62" spans="1:8">
      <c r="A62" s="166"/>
      <c r="B62" s="167"/>
      <c r="C62" s="168"/>
      <c r="D62" s="167"/>
      <c r="E62" s="169"/>
      <c r="F62" s="170"/>
      <c r="G62" s="171"/>
      <c r="H62" s="47"/>
    </row>
    <row r="63" spans="1:8" ht="30">
      <c r="A63" s="27" t="str">
        <f>Orçamento!A26</f>
        <v>3.8</v>
      </c>
      <c r="B63" s="4">
        <f>Orçamento!B26</f>
        <v>4718</v>
      </c>
      <c r="C63" s="34" t="str">
        <f>Orçamento!C26</f>
        <v xml:space="preserve">PEDRA BRITADA N. 2 (19 A 38 MM) POSTO PEDREIRA/FORNECEDOR, SEM FRETE (PARA DRENO)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D63" s="4"/>
      <c r="E63" s="5"/>
      <c r="F63" s="39"/>
      <c r="G63" s="41"/>
      <c r="H63" s="47"/>
    </row>
    <row r="64" spans="1:8">
      <c r="A64" s="27"/>
      <c r="B64" s="4"/>
      <c r="C64" s="34"/>
      <c r="D64" s="4" t="s">
        <v>39</v>
      </c>
      <c r="E64" s="5" t="s">
        <v>48</v>
      </c>
      <c r="F64" s="39" t="s">
        <v>22</v>
      </c>
      <c r="G64" s="41" t="s">
        <v>44</v>
      </c>
      <c r="H64" s="47"/>
    </row>
    <row r="65" spans="1:8" ht="30">
      <c r="A65" s="27"/>
      <c r="B65" s="4"/>
      <c r="C65" s="34"/>
      <c r="D65" s="4">
        <v>0.3</v>
      </c>
      <c r="E65" s="5">
        <v>10</v>
      </c>
      <c r="F65" s="39">
        <v>3.45</v>
      </c>
      <c r="G65" s="41">
        <f>D65*E65*F65</f>
        <v>10.350000000000001</v>
      </c>
      <c r="H65" s="183" t="s">
        <v>118</v>
      </c>
    </row>
    <row r="66" spans="1:8">
      <c r="A66" s="27"/>
      <c r="B66" s="4"/>
      <c r="C66" s="34"/>
      <c r="D66" s="4"/>
      <c r="E66" s="5"/>
      <c r="F66" s="39"/>
      <c r="G66" s="41"/>
      <c r="H66" s="47"/>
    </row>
    <row r="67" spans="1:8" ht="30">
      <c r="A67" s="27" t="str">
        <f>Orçamento!A27</f>
        <v>3.9</v>
      </c>
      <c r="B67" s="4">
        <f>Orçamento!B27</f>
        <v>94283</v>
      </c>
      <c r="C67" s="182" t="str">
        <f>Orçamento!C27</f>
        <v>EXECUÇÃO DE SARJETA DE CONCRETO USINADO, MOLDADA IN LOCO EM TRECHO  RETO, 45 CM BASE X 15 CM ALTURA. AF_06/2016</v>
      </c>
      <c r="D67" s="4"/>
      <c r="E67" s="5" t="s">
        <v>48</v>
      </c>
      <c r="F67" s="39"/>
      <c r="G67" s="41"/>
      <c r="H67" s="47"/>
    </row>
    <row r="68" spans="1:8">
      <c r="A68" s="27"/>
      <c r="B68" s="4"/>
      <c r="C68" s="34"/>
      <c r="D68" s="4"/>
      <c r="E68" s="5" t="s">
        <v>48</v>
      </c>
      <c r="F68" s="39"/>
      <c r="G68" s="41" t="s">
        <v>3</v>
      </c>
      <c r="H68" s="47" t="s">
        <v>117</v>
      </c>
    </row>
    <row r="69" spans="1:8">
      <c r="A69" s="172"/>
      <c r="B69" s="173"/>
      <c r="C69" s="174"/>
      <c r="D69" s="173"/>
      <c r="E69" s="175">
        <v>10</v>
      </c>
      <c r="F69" s="176"/>
      <c r="G69" s="177">
        <f>E69</f>
        <v>10</v>
      </c>
      <c r="H69" s="178"/>
    </row>
    <row r="70" spans="1:8">
      <c r="A70" s="207"/>
      <c r="B70" s="208"/>
      <c r="C70" s="208"/>
      <c r="D70" s="208"/>
      <c r="E70" s="208"/>
      <c r="F70" s="208"/>
      <c r="G70" s="208"/>
      <c r="H70" s="209"/>
    </row>
    <row r="75" spans="1:8">
      <c r="C75" s="205" t="str">
        <f>Orçamento!C32</f>
        <v>Carmo , 08 de fevereiro de 2023.</v>
      </c>
      <c r="D75" s="205"/>
      <c r="E75" s="205"/>
      <c r="F75" s="10"/>
      <c r="G75" s="55"/>
      <c r="H75" s="10"/>
    </row>
    <row r="76" spans="1:8" ht="15.75">
      <c r="D76" s="206" t="s">
        <v>79</v>
      </c>
      <c r="E76" s="206"/>
      <c r="F76" s="206"/>
      <c r="G76" s="206"/>
      <c r="H76" s="206"/>
    </row>
    <row r="77" spans="1:8">
      <c r="D77" s="204" t="s">
        <v>73</v>
      </c>
      <c r="E77" s="204"/>
      <c r="F77" s="204"/>
      <c r="G77" s="204"/>
      <c r="H77" s="204"/>
    </row>
    <row r="78" spans="1:8">
      <c r="D78" s="204" t="s">
        <v>74</v>
      </c>
      <c r="E78" s="204"/>
      <c r="F78" s="204"/>
      <c r="G78" s="204"/>
      <c r="H78" s="204"/>
    </row>
  </sheetData>
  <mergeCells count="24">
    <mergeCell ref="B8:H8"/>
    <mergeCell ref="C28:H28"/>
    <mergeCell ref="C33:H33"/>
    <mergeCell ref="C43:H43"/>
    <mergeCell ref="C48:H48"/>
    <mergeCell ref="C38:H38"/>
    <mergeCell ref="C11:H11"/>
    <mergeCell ref="C15:H15"/>
    <mergeCell ref="C19:H19"/>
    <mergeCell ref="C23:H23"/>
    <mergeCell ref="H25:H26"/>
    <mergeCell ref="H21:H22"/>
    <mergeCell ref="C2:F2"/>
    <mergeCell ref="C3:F3"/>
    <mergeCell ref="A6:H6"/>
    <mergeCell ref="B7:H7"/>
    <mergeCell ref="A4:H4"/>
    <mergeCell ref="C53:H53"/>
    <mergeCell ref="C58:H58"/>
    <mergeCell ref="D78:H78"/>
    <mergeCell ref="C75:E75"/>
    <mergeCell ref="D76:H76"/>
    <mergeCell ref="D77:H77"/>
    <mergeCell ref="A70:H70"/>
  </mergeCells>
  <pageMargins left="0.51181102362204722" right="0.51181102362204722" top="0.39370078740157483" bottom="0.39370078740157483" header="0.31496062992125984" footer="0.31496062992125984"/>
  <pageSetup paperSize="9" scale="8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5"/>
  <sheetViews>
    <sheetView showGridLines="0" topLeftCell="A22" workbookViewId="0">
      <selection activeCell="C43" sqref="C43"/>
    </sheetView>
  </sheetViews>
  <sheetFormatPr defaultRowHeight="12"/>
  <cols>
    <col min="1" max="1" width="8" style="150" customWidth="1"/>
    <col min="2" max="2" width="13" style="150" customWidth="1"/>
    <col min="3" max="3" width="73.5703125" style="151" customWidth="1"/>
    <col min="4" max="4" width="8" style="150" customWidth="1"/>
    <col min="5" max="5" width="11.5703125" style="152" customWidth="1"/>
    <col min="6" max="6" width="11.28515625" style="152" customWidth="1"/>
    <col min="7" max="7" width="13.42578125" style="108" customWidth="1"/>
    <col min="8" max="8" width="15.85546875" style="153" bestFit="1" customWidth="1"/>
    <col min="9" max="9" width="13" style="108" customWidth="1"/>
    <col min="10" max="16384" width="9.140625" style="108"/>
  </cols>
  <sheetData>
    <row r="1" spans="1:10">
      <c r="A1" s="105"/>
      <c r="B1" s="106"/>
      <c r="C1" s="106"/>
      <c r="D1" s="106"/>
      <c r="E1" s="106"/>
      <c r="F1" s="106"/>
      <c r="G1" s="106"/>
      <c r="H1" s="107"/>
    </row>
    <row r="2" spans="1:10">
      <c r="A2" s="109"/>
      <c r="B2" s="108"/>
      <c r="C2" s="232"/>
      <c r="D2" s="232"/>
      <c r="E2" s="232"/>
      <c r="F2" s="232"/>
      <c r="G2" s="110"/>
      <c r="H2" s="111"/>
    </row>
    <row r="3" spans="1:10">
      <c r="A3" s="109"/>
      <c r="B3" s="108"/>
      <c r="C3" s="232"/>
      <c r="D3" s="232"/>
      <c r="E3" s="232"/>
      <c r="F3" s="232"/>
      <c r="G3" s="110"/>
      <c r="H3" s="111"/>
    </row>
    <row r="4" spans="1:10">
      <c r="A4" s="237" t="s">
        <v>75</v>
      </c>
      <c r="B4" s="232"/>
      <c r="C4" s="232"/>
      <c r="D4" s="232"/>
      <c r="E4" s="232"/>
      <c r="F4" s="232"/>
      <c r="G4" s="232"/>
      <c r="H4" s="238"/>
    </row>
    <row r="5" spans="1:10" ht="13.5" customHeight="1">
      <c r="A5" s="112"/>
      <c r="B5" s="113"/>
      <c r="C5" s="114"/>
      <c r="D5" s="114"/>
      <c r="E5" s="114"/>
      <c r="F5" s="114"/>
      <c r="G5" s="114"/>
      <c r="H5" s="115"/>
    </row>
    <row r="6" spans="1:10">
      <c r="A6" s="233" t="s">
        <v>14</v>
      </c>
      <c r="B6" s="234"/>
      <c r="C6" s="234"/>
      <c r="D6" s="234"/>
      <c r="E6" s="234"/>
      <c r="F6" s="234"/>
      <c r="G6" s="234"/>
      <c r="H6" s="235"/>
    </row>
    <row r="7" spans="1:10">
      <c r="A7" s="116" t="s">
        <v>15</v>
      </c>
      <c r="B7" s="236" t="s">
        <v>119</v>
      </c>
      <c r="C7" s="228"/>
      <c r="D7" s="228"/>
      <c r="E7" s="228"/>
      <c r="F7" s="228"/>
      <c r="G7" s="228"/>
      <c r="H7" s="228"/>
    </row>
    <row r="8" spans="1:10">
      <c r="A8" s="117" t="s">
        <v>16</v>
      </c>
      <c r="B8" s="228" t="s">
        <v>88</v>
      </c>
      <c r="C8" s="228"/>
      <c r="D8" s="228"/>
      <c r="E8" s="228"/>
      <c r="F8" s="228"/>
      <c r="G8" s="228"/>
      <c r="H8" s="228"/>
    </row>
    <row r="9" spans="1:10">
      <c r="A9" s="229" t="s">
        <v>17</v>
      </c>
      <c r="B9" s="230"/>
      <c r="C9" s="230"/>
      <c r="D9" s="118" t="s">
        <v>18</v>
      </c>
      <c r="E9" s="119">
        <v>0.21</v>
      </c>
      <c r="F9" s="120" t="s">
        <v>19</v>
      </c>
      <c r="G9" s="121">
        <v>44965</v>
      </c>
      <c r="H9" s="122"/>
    </row>
    <row r="10" spans="1:10">
      <c r="A10" s="229" t="s">
        <v>120</v>
      </c>
      <c r="B10" s="230"/>
      <c r="C10" s="230"/>
      <c r="D10" s="230"/>
      <c r="E10" s="230"/>
      <c r="F10" s="230"/>
      <c r="G10" s="230"/>
      <c r="H10" s="231"/>
    </row>
    <row r="11" spans="1:10" ht="26.25" customHeight="1">
      <c r="A11" s="123" t="s">
        <v>0</v>
      </c>
      <c r="B11" s="124" t="s">
        <v>5</v>
      </c>
      <c r="C11" s="124" t="s">
        <v>1</v>
      </c>
      <c r="D11" s="124" t="s">
        <v>4</v>
      </c>
      <c r="E11" s="125" t="s">
        <v>2</v>
      </c>
      <c r="F11" s="126" t="s">
        <v>7</v>
      </c>
      <c r="G11" s="127" t="s">
        <v>8</v>
      </c>
      <c r="H11" s="128" t="s">
        <v>13</v>
      </c>
    </row>
    <row r="12" spans="1:10">
      <c r="A12" s="129">
        <v>1</v>
      </c>
      <c r="B12" s="130"/>
      <c r="C12" s="130" t="s">
        <v>6</v>
      </c>
      <c r="D12" s="130"/>
      <c r="E12" s="130"/>
      <c r="F12" s="130"/>
      <c r="G12" s="130"/>
      <c r="H12" s="131">
        <f>H13</f>
        <v>2775.38</v>
      </c>
    </row>
    <row r="13" spans="1:10" ht="24">
      <c r="A13" s="132" t="s">
        <v>20</v>
      </c>
      <c r="B13" s="133" t="s">
        <v>77</v>
      </c>
      <c r="C13" s="134" t="s">
        <v>78</v>
      </c>
      <c r="D13" s="135" t="s">
        <v>45</v>
      </c>
      <c r="E13" s="136">
        <f>'Memória de Cálculo'!G13</f>
        <v>4.5</v>
      </c>
      <c r="F13" s="136">
        <v>509.71</v>
      </c>
      <c r="G13" s="137">
        <f>ROUND($E$9*F13,2)+F13</f>
        <v>616.75</v>
      </c>
      <c r="H13" s="138">
        <f>ROUND(G13*E13,2)</f>
        <v>2775.38</v>
      </c>
    </row>
    <row r="14" spans="1:10" ht="15" customHeight="1">
      <c r="A14" s="129">
        <v>2</v>
      </c>
      <c r="B14" s="139"/>
      <c r="C14" s="140" t="s">
        <v>50</v>
      </c>
      <c r="D14" s="139"/>
      <c r="E14" s="191"/>
      <c r="F14" s="191"/>
      <c r="G14" s="192"/>
      <c r="H14" s="141">
        <f>SUM(H15:H17)</f>
        <v>4338.29</v>
      </c>
    </row>
    <row r="15" spans="1:10" ht="48">
      <c r="A15" s="132" t="s">
        <v>9</v>
      </c>
      <c r="B15" s="142">
        <v>90102</v>
      </c>
      <c r="C15" s="143" t="s">
        <v>46</v>
      </c>
      <c r="D15" s="184" t="s">
        <v>44</v>
      </c>
      <c r="E15" s="193">
        <f>'Memória de Cálculo'!G18</f>
        <v>75</v>
      </c>
      <c r="F15" s="200" t="s">
        <v>121</v>
      </c>
      <c r="G15" s="195">
        <f t="shared" ref="G15:G17" si="0">ROUND($E$9*F15,2)+F15</f>
        <v>15.31</v>
      </c>
      <c r="H15" s="188">
        <f t="shared" ref="H15:H25" si="1">ROUND(G15*E15,2)</f>
        <v>1148.25</v>
      </c>
      <c r="I15" s="145"/>
      <c r="J15" s="145"/>
    </row>
    <row r="16" spans="1:10" ht="49.5" customHeight="1">
      <c r="A16" s="132" t="s">
        <v>10</v>
      </c>
      <c r="B16" s="142">
        <v>93360</v>
      </c>
      <c r="C16" s="143" t="s">
        <v>132</v>
      </c>
      <c r="D16" s="185" t="s">
        <v>44</v>
      </c>
      <c r="E16" s="193">
        <f>'Memória de Cálculo'!G22</f>
        <v>0.60000000000000009</v>
      </c>
      <c r="F16" s="200">
        <v>24.16</v>
      </c>
      <c r="G16" s="195">
        <f t="shared" si="0"/>
        <v>29.23</v>
      </c>
      <c r="H16" s="188">
        <f t="shared" si="1"/>
        <v>17.54</v>
      </c>
    </row>
    <row r="17" spans="1:8" ht="24">
      <c r="A17" s="132" t="s">
        <v>11</v>
      </c>
      <c r="B17" s="142">
        <v>95875</v>
      </c>
      <c r="C17" s="143" t="s">
        <v>83</v>
      </c>
      <c r="D17" s="185" t="s">
        <v>84</v>
      </c>
      <c r="E17" s="195">
        <f>'Memória de Cálculo'!G26</f>
        <v>1125</v>
      </c>
      <c r="F17" s="200" t="s">
        <v>122</v>
      </c>
      <c r="G17" s="195">
        <f t="shared" si="0"/>
        <v>2.8200000000000003</v>
      </c>
      <c r="H17" s="188">
        <f t="shared" si="1"/>
        <v>3172.5</v>
      </c>
    </row>
    <row r="18" spans="1:8">
      <c r="A18" s="129">
        <v>3</v>
      </c>
      <c r="B18" s="139"/>
      <c r="C18" s="140" t="s">
        <v>52</v>
      </c>
      <c r="D18" s="186"/>
      <c r="E18" s="196"/>
      <c r="F18" s="196"/>
      <c r="G18" s="197"/>
      <c r="H18" s="189">
        <f>SUM(H19:H27)</f>
        <v>66782.36</v>
      </c>
    </row>
    <row r="19" spans="1:8" ht="24">
      <c r="A19" s="132" t="s">
        <v>12</v>
      </c>
      <c r="B19" s="144">
        <v>100341</v>
      </c>
      <c r="C19" s="143" t="s">
        <v>53</v>
      </c>
      <c r="D19" s="184" t="s">
        <v>45</v>
      </c>
      <c r="E19" s="195">
        <f>'Memória de Cálculo'!G31</f>
        <v>95</v>
      </c>
      <c r="F19" s="194" t="s">
        <v>123</v>
      </c>
      <c r="G19" s="195">
        <f t="shared" ref="G19:G24" si="2">ROUND($E$9*F19,2)+F19</f>
        <v>47.29</v>
      </c>
      <c r="H19" s="188">
        <f t="shared" si="1"/>
        <v>4492.55</v>
      </c>
    </row>
    <row r="20" spans="1:8" ht="24">
      <c r="A20" s="132" t="s">
        <v>57</v>
      </c>
      <c r="B20" s="144">
        <v>100342</v>
      </c>
      <c r="C20" s="143" t="s">
        <v>55</v>
      </c>
      <c r="D20" s="184" t="s">
        <v>54</v>
      </c>
      <c r="E20" s="195">
        <f>'Memória de Cálculo'!G36</f>
        <v>198.5</v>
      </c>
      <c r="F20" s="194" t="s">
        <v>124</v>
      </c>
      <c r="G20" s="195">
        <f t="shared" si="2"/>
        <v>20.190000000000001</v>
      </c>
      <c r="H20" s="188">
        <f t="shared" si="1"/>
        <v>4007.72</v>
      </c>
    </row>
    <row r="21" spans="1:8" ht="24">
      <c r="A21" s="132" t="s">
        <v>58</v>
      </c>
      <c r="B21" s="144">
        <v>100343</v>
      </c>
      <c r="C21" s="143" t="s">
        <v>64</v>
      </c>
      <c r="D21" s="184" t="s">
        <v>54</v>
      </c>
      <c r="E21" s="195">
        <f>'Memória de Cálculo'!G41</f>
        <v>335.1</v>
      </c>
      <c r="F21" s="194" t="s">
        <v>125</v>
      </c>
      <c r="G21" s="195">
        <f t="shared" si="2"/>
        <v>19.059999999999999</v>
      </c>
      <c r="H21" s="188">
        <f t="shared" si="1"/>
        <v>6387.01</v>
      </c>
    </row>
    <row r="22" spans="1:8" ht="24">
      <c r="A22" s="132" t="s">
        <v>59</v>
      </c>
      <c r="B22" s="144">
        <v>100346</v>
      </c>
      <c r="C22" s="143" t="s">
        <v>65</v>
      </c>
      <c r="D22" s="184" t="s">
        <v>54</v>
      </c>
      <c r="E22" s="195">
        <f>'Memória de Cálculo'!G46</f>
        <v>1462.8</v>
      </c>
      <c r="F22" s="194" t="s">
        <v>126</v>
      </c>
      <c r="G22" s="195">
        <f t="shared" si="2"/>
        <v>13.73</v>
      </c>
      <c r="H22" s="188">
        <f t="shared" si="1"/>
        <v>20084.240000000002</v>
      </c>
    </row>
    <row r="23" spans="1:8" ht="24">
      <c r="A23" s="132" t="s">
        <v>60</v>
      </c>
      <c r="B23" s="144">
        <v>100349</v>
      </c>
      <c r="C23" s="143" t="s">
        <v>56</v>
      </c>
      <c r="D23" s="184" t="s">
        <v>44</v>
      </c>
      <c r="E23" s="195">
        <f>'Memória de Cálculo'!G51</f>
        <v>44.1</v>
      </c>
      <c r="F23" s="194" t="s">
        <v>127</v>
      </c>
      <c r="G23" s="195">
        <f t="shared" si="2"/>
        <v>637</v>
      </c>
      <c r="H23" s="188">
        <f t="shared" si="1"/>
        <v>28091.7</v>
      </c>
    </row>
    <row r="24" spans="1:8" ht="29.25" customHeight="1">
      <c r="A24" s="132" t="s">
        <v>62</v>
      </c>
      <c r="B24" s="144">
        <v>94962</v>
      </c>
      <c r="C24" s="143" t="str">
        <f>'Memória de Cálculo'!$C$53</f>
        <v>CONCRETO MAGRO PARA LASTRO, TRAÇO 1:4,5:4,5 (CIMENTO/ AREIA MÉDIA/ BRITA 1 - PREPARO MECÂNICO COM BETONEIRA 400 L. AF_07/2016</v>
      </c>
      <c r="D24" s="184" t="s">
        <v>44</v>
      </c>
      <c r="E24" s="195">
        <f>'Memória de Cálculo'!G56</f>
        <v>1.7</v>
      </c>
      <c r="F24" s="194" t="s">
        <v>128</v>
      </c>
      <c r="G24" s="195">
        <f t="shared" si="2"/>
        <v>433.48</v>
      </c>
      <c r="H24" s="188">
        <f t="shared" si="1"/>
        <v>736.92</v>
      </c>
    </row>
    <row r="25" spans="1:8" ht="24">
      <c r="A25" s="132" t="s">
        <v>63</v>
      </c>
      <c r="B25" s="144" t="s">
        <v>134</v>
      </c>
      <c r="C25" s="143" t="s">
        <v>135</v>
      </c>
      <c r="D25" s="184" t="s">
        <v>3</v>
      </c>
      <c r="E25" s="195">
        <f>'Memória de Cálculo'!G61</f>
        <v>30</v>
      </c>
      <c r="F25" s="195">
        <v>23.27</v>
      </c>
      <c r="G25" s="195">
        <f>ROUND($E$9*F25,2)+F25</f>
        <v>28.16</v>
      </c>
      <c r="H25" s="188">
        <f t="shared" si="1"/>
        <v>844.8</v>
      </c>
    </row>
    <row r="26" spans="1:8">
      <c r="A26" s="132" t="s">
        <v>114</v>
      </c>
      <c r="B26" s="144">
        <v>4718</v>
      </c>
      <c r="C26" s="198" t="s">
        <v>130</v>
      </c>
      <c r="D26" s="184" t="s">
        <v>44</v>
      </c>
      <c r="E26" s="195">
        <f>'Memória de Cálculo'!G65</f>
        <v>10.350000000000001</v>
      </c>
      <c r="F26" s="199" t="s">
        <v>131</v>
      </c>
      <c r="G26" s="195">
        <f>ROUND($E$9*F26,2)+F26</f>
        <v>105.88</v>
      </c>
      <c r="H26" s="188">
        <v>1470.42</v>
      </c>
    </row>
    <row r="27" spans="1:8" ht="24">
      <c r="A27" s="179" t="s">
        <v>115</v>
      </c>
      <c r="B27" s="180">
        <v>94283</v>
      </c>
      <c r="C27" s="181" t="s">
        <v>116</v>
      </c>
      <c r="D27" s="187" t="s">
        <v>3</v>
      </c>
      <c r="E27" s="195">
        <f>'Memória de Cálculo'!G69</f>
        <v>10</v>
      </c>
      <c r="F27" s="194" t="s">
        <v>129</v>
      </c>
      <c r="G27" s="195">
        <v>66.7</v>
      </c>
      <c r="H27" s="190">
        <v>667</v>
      </c>
    </row>
    <row r="28" spans="1:8">
      <c r="A28" s="226" t="s">
        <v>23</v>
      </c>
      <c r="B28" s="227"/>
      <c r="C28" s="227"/>
      <c r="D28" s="227"/>
      <c r="E28" s="227"/>
      <c r="F28" s="227"/>
      <c r="G28" s="227"/>
      <c r="H28" s="146">
        <f>H18+H14+H12</f>
        <v>73896.03</v>
      </c>
    </row>
    <row r="29" spans="1:8" s="149" customFormat="1">
      <c r="A29" s="147"/>
      <c r="B29" s="147"/>
      <c r="C29" s="147"/>
      <c r="D29" s="147"/>
      <c r="E29" s="147"/>
      <c r="F29" s="147"/>
      <c r="G29" s="147"/>
      <c r="H29" s="148"/>
    </row>
    <row r="30" spans="1:8" s="149" customFormat="1">
      <c r="A30" s="147"/>
      <c r="B30" s="147"/>
      <c r="C30" s="147"/>
      <c r="D30" s="147"/>
      <c r="E30" s="147"/>
      <c r="F30" s="147"/>
      <c r="G30" s="147"/>
      <c r="H30" s="148"/>
    </row>
    <row r="31" spans="1:8" s="149" customFormat="1">
      <c r="A31" s="147"/>
      <c r="B31" s="147"/>
      <c r="C31" s="147"/>
      <c r="D31" s="147"/>
      <c r="E31" s="147"/>
      <c r="F31" s="147"/>
      <c r="G31" s="147"/>
      <c r="H31" s="148"/>
    </row>
    <row r="32" spans="1:8">
      <c r="C32" s="224" t="s">
        <v>133</v>
      </c>
      <c r="D32" s="224"/>
      <c r="E32" s="224"/>
      <c r="F32" s="147"/>
      <c r="G32" s="147"/>
      <c r="H32" s="148"/>
    </row>
    <row r="33" spans="3:8">
      <c r="D33" s="225" t="s">
        <v>79</v>
      </c>
      <c r="E33" s="225"/>
      <c r="F33" s="225"/>
      <c r="G33" s="225"/>
      <c r="H33" s="225"/>
    </row>
    <row r="34" spans="3:8">
      <c r="C34" s="108"/>
      <c r="D34" s="223" t="s">
        <v>73</v>
      </c>
      <c r="E34" s="223"/>
      <c r="F34" s="223"/>
      <c r="G34" s="223"/>
      <c r="H34" s="223"/>
    </row>
    <row r="35" spans="3:8">
      <c r="D35" s="223" t="s">
        <v>74</v>
      </c>
      <c r="E35" s="223"/>
      <c r="F35" s="223"/>
      <c r="G35" s="223"/>
      <c r="H35" s="223"/>
    </row>
  </sheetData>
  <mergeCells count="13">
    <mergeCell ref="B8:H8"/>
    <mergeCell ref="A9:C9"/>
    <mergeCell ref="A10:H10"/>
    <mergeCell ref="C2:F2"/>
    <mergeCell ref="C3:F3"/>
    <mergeCell ref="A6:H6"/>
    <mergeCell ref="B7:H7"/>
    <mergeCell ref="A4:H4"/>
    <mergeCell ref="D35:H35"/>
    <mergeCell ref="C32:E32"/>
    <mergeCell ref="D33:H33"/>
    <mergeCell ref="D34:H34"/>
    <mergeCell ref="A28:G28"/>
  </mergeCells>
  <phoneticPr fontId="20" type="noConversion"/>
  <printOptions horizontalCentered="1"/>
  <pageMargins left="0.31496062992125984" right="0.31496062992125984" top="0.19685039370078741" bottom="0.19685039370078741" header="0.31496062992125984" footer="0.31496062992125984"/>
  <pageSetup paperSize="9" scale="91" fitToHeight="0" orientation="landscape" r:id="rId1"/>
  <ignoredErrors>
    <ignoredError sqref="G19" evalError="1"/>
    <ignoredError sqref="H19" evalError="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5:M25"/>
  <sheetViews>
    <sheetView showGridLines="0" workbookViewId="0">
      <selection activeCell="B23" sqref="B23"/>
    </sheetView>
  </sheetViews>
  <sheetFormatPr defaultRowHeight="15"/>
  <cols>
    <col min="1" max="1" width="9.28515625" style="66" bestFit="1" customWidth="1"/>
    <col min="2" max="2" width="40.28515625" style="66" customWidth="1"/>
    <col min="3" max="3" width="13.85546875" style="66" bestFit="1" customWidth="1"/>
    <col min="4" max="4" width="9.28515625" style="66" bestFit="1" customWidth="1"/>
    <col min="5" max="5" width="6.7109375" style="66" bestFit="1" customWidth="1"/>
    <col min="6" max="6" width="16.42578125" style="66" customWidth="1"/>
    <col min="7" max="7" width="5.7109375" style="66" bestFit="1" customWidth="1"/>
    <col min="8" max="8" width="14.5703125" style="66" customWidth="1"/>
    <col min="9" max="9" width="8.7109375" style="66" customWidth="1"/>
    <col min="10" max="10" width="14.5703125" style="66" customWidth="1"/>
    <col min="11" max="11" width="8.28515625" style="66" customWidth="1"/>
    <col min="12" max="12" width="14.5703125" style="66" customWidth="1"/>
    <col min="13" max="13" width="15.140625" style="66" customWidth="1"/>
    <col min="14" max="16384" width="9.140625" style="66"/>
  </cols>
  <sheetData>
    <row r="5" spans="1:13">
      <c r="A5" s="247" t="str">
        <f>Orçamento!$A$4</f>
        <v>SECRETARIA MUNICIPAL DE OBRAS, HABITAÇÃO E INFRAESTRUTURAS</v>
      </c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</row>
    <row r="6" spans="1:13">
      <c r="A6" s="248" t="s">
        <v>24</v>
      </c>
      <c r="B6" s="248"/>
      <c r="C6" s="248"/>
      <c r="D6" s="248"/>
      <c r="E6" s="248"/>
      <c r="F6" s="248"/>
      <c r="G6" s="248"/>
      <c r="H6" s="248"/>
      <c r="I6" s="248"/>
      <c r="J6" s="248"/>
      <c r="K6" s="248"/>
      <c r="L6" s="248"/>
      <c r="M6" s="248"/>
    </row>
    <row r="7" spans="1:13">
      <c r="A7" s="72" t="s">
        <v>37</v>
      </c>
      <c r="B7" s="242" t="str">
        <f>Orçamento!B7</f>
        <v xml:space="preserve">Construção de Muro de Concreto Armado para contenção_ Sapata corrida externa_ Terreno complemento casa afetada rede de drenagem </v>
      </c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242"/>
    </row>
    <row r="8" spans="1:13">
      <c r="A8" s="72" t="s">
        <v>38</v>
      </c>
      <c r="B8" s="242" t="str">
        <f>Orçamento!B8</f>
        <v>Rua Manoel Schettino, 136 _ Bairro Boa Esperança _ Carmo/RJ</v>
      </c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</row>
    <row r="9" spans="1:13">
      <c r="A9" s="242" t="s">
        <v>25</v>
      </c>
      <c r="B9" s="242"/>
      <c r="C9" s="242"/>
      <c r="D9" s="242"/>
      <c r="E9" s="242"/>
      <c r="F9" s="242"/>
      <c r="G9" s="242"/>
      <c r="H9" s="242"/>
      <c r="I9" s="242"/>
      <c r="J9" s="242"/>
      <c r="K9" s="242"/>
      <c r="L9" s="242"/>
      <c r="M9" s="242"/>
    </row>
    <row r="10" spans="1:13" ht="15.75" thickBot="1">
      <c r="A10" s="249" t="s">
        <v>76</v>
      </c>
      <c r="B10" s="249"/>
      <c r="C10" s="250"/>
      <c r="D10" s="249"/>
      <c r="E10" s="249"/>
      <c r="F10" s="249"/>
      <c r="G10" s="249"/>
      <c r="H10" s="249"/>
      <c r="I10" s="249"/>
      <c r="J10" s="249"/>
      <c r="K10" s="249"/>
      <c r="L10" s="249"/>
      <c r="M10" s="249"/>
    </row>
    <row r="11" spans="1:13" ht="15.75" thickBot="1">
      <c r="A11" s="251" t="s">
        <v>0</v>
      </c>
      <c r="B11" s="254" t="s">
        <v>26</v>
      </c>
      <c r="C11" s="73"/>
      <c r="D11" s="74"/>
      <c r="E11" s="243" t="s">
        <v>27</v>
      </c>
      <c r="F11" s="244"/>
      <c r="G11" s="244"/>
      <c r="H11" s="244"/>
      <c r="I11" s="75"/>
      <c r="J11" s="75"/>
      <c r="K11" s="75"/>
      <c r="L11" s="75"/>
      <c r="M11" s="256" t="s">
        <v>28</v>
      </c>
    </row>
    <row r="12" spans="1:13">
      <c r="A12" s="252"/>
      <c r="B12" s="255"/>
      <c r="C12" s="76" t="s">
        <v>29</v>
      </c>
      <c r="D12" s="77" t="s">
        <v>30</v>
      </c>
      <c r="E12" s="245" t="s">
        <v>31</v>
      </c>
      <c r="F12" s="246"/>
      <c r="G12" s="245" t="s">
        <v>32</v>
      </c>
      <c r="H12" s="246"/>
      <c r="I12" s="245" t="s">
        <v>80</v>
      </c>
      <c r="J12" s="246"/>
      <c r="K12" s="245" t="s">
        <v>82</v>
      </c>
      <c r="L12" s="246"/>
      <c r="M12" s="257"/>
    </row>
    <row r="13" spans="1:13">
      <c r="A13" s="253"/>
      <c r="B13" s="255"/>
      <c r="C13" s="76" t="s">
        <v>33</v>
      </c>
      <c r="D13" s="78" t="s">
        <v>34</v>
      </c>
      <c r="E13" s="79" t="s">
        <v>34</v>
      </c>
      <c r="F13" s="80" t="s">
        <v>35</v>
      </c>
      <c r="G13" s="79" t="s">
        <v>34</v>
      </c>
      <c r="H13" s="80" t="s">
        <v>35</v>
      </c>
      <c r="I13" s="80" t="s">
        <v>34</v>
      </c>
      <c r="J13" s="80" t="s">
        <v>35</v>
      </c>
      <c r="K13" s="81" t="s">
        <v>34</v>
      </c>
      <c r="L13" s="82" t="s">
        <v>35</v>
      </c>
      <c r="M13" s="257"/>
    </row>
    <row r="14" spans="1:13">
      <c r="A14" s="83">
        <v>1</v>
      </c>
      <c r="B14" s="30" t="str">
        <f>Orçamento!C12</f>
        <v>SERVICOS PRELIMINARES</v>
      </c>
      <c r="C14" s="29">
        <f>Orçamento!H12</f>
        <v>2775.38</v>
      </c>
      <c r="D14" s="84">
        <f>IF(C14=0,0,C14/C$18)</f>
        <v>3.7557903990241427E-2</v>
      </c>
      <c r="E14" s="85">
        <v>1</v>
      </c>
      <c r="F14" s="86">
        <f>C14*E14</f>
        <v>2775.38</v>
      </c>
      <c r="G14" s="85"/>
      <c r="H14" s="86"/>
      <c r="I14" s="87"/>
      <c r="J14" s="101"/>
      <c r="K14" s="87"/>
      <c r="L14" s="88">
        <f>C14*K14</f>
        <v>0</v>
      </c>
      <c r="M14" s="67">
        <f>F14+H14+L14+J14</f>
        <v>2775.38</v>
      </c>
    </row>
    <row r="15" spans="1:13">
      <c r="A15" s="83">
        <v>2</v>
      </c>
      <c r="B15" s="28" t="str">
        <f>Orçamento!C14</f>
        <v>MOVIMENTAÇÃO DE TERRA / DOMOLIÇÃO</v>
      </c>
      <c r="C15" s="29">
        <f>Orçamento!H14</f>
        <v>4338.29</v>
      </c>
      <c r="D15" s="84">
        <f>IF(C15=0,0,C15/C$18)</f>
        <v>5.8708025316109677E-2</v>
      </c>
      <c r="E15" s="85">
        <v>0.4</v>
      </c>
      <c r="F15" s="86">
        <f>C15*E15</f>
        <v>1735.316</v>
      </c>
      <c r="G15" s="85">
        <v>0.2</v>
      </c>
      <c r="H15" s="86">
        <f t="shared" ref="H15:H16" si="0">C15*G15</f>
        <v>867.65800000000002</v>
      </c>
      <c r="I15" s="87">
        <v>0.2</v>
      </c>
      <c r="J15" s="101">
        <f>C15*I15</f>
        <v>867.65800000000002</v>
      </c>
      <c r="K15" s="87">
        <v>0.2</v>
      </c>
      <c r="L15" s="88">
        <f t="shared" ref="L15:L16" si="1">C15*K15</f>
        <v>867.65800000000002</v>
      </c>
      <c r="M15" s="67">
        <f t="shared" ref="M15:M16" si="2">F15+H15+L15+J15</f>
        <v>4338.29</v>
      </c>
    </row>
    <row r="16" spans="1:13">
      <c r="A16" s="83">
        <v>3</v>
      </c>
      <c r="B16" s="28" t="str">
        <f>Orçamento!C18</f>
        <v>MURO DE CONCRETO ARMADO</v>
      </c>
      <c r="C16" s="29">
        <f>Orçamento!H18</f>
        <v>66782.36</v>
      </c>
      <c r="D16" s="84">
        <f>IF(C16=0,0,C16/C$18)</f>
        <v>0.90373407069364897</v>
      </c>
      <c r="E16" s="85">
        <v>0.1</v>
      </c>
      <c r="F16" s="86">
        <f>C16*E16</f>
        <v>6678.2360000000008</v>
      </c>
      <c r="G16" s="85">
        <v>0.3</v>
      </c>
      <c r="H16" s="86">
        <f t="shared" si="0"/>
        <v>20034.707999999999</v>
      </c>
      <c r="I16" s="87">
        <v>0.3</v>
      </c>
      <c r="J16" s="101">
        <f>C16*I16</f>
        <v>20034.707999999999</v>
      </c>
      <c r="K16" s="87">
        <v>0.3</v>
      </c>
      <c r="L16" s="88">
        <f t="shared" si="1"/>
        <v>20034.707999999999</v>
      </c>
      <c r="M16" s="67">
        <f t="shared" si="2"/>
        <v>66782.36</v>
      </c>
    </row>
    <row r="17" spans="1:13" ht="15.75" thickBot="1">
      <c r="A17" s="89"/>
      <c r="B17" s="90"/>
      <c r="C17" s="91"/>
      <c r="D17" s="92">
        <f>SUM(D14:D16)</f>
        <v>1</v>
      </c>
      <c r="L17" s="99"/>
      <c r="M17" s="100"/>
    </row>
    <row r="18" spans="1:13" ht="15.75" thickBot="1">
      <c r="A18" s="93" t="s">
        <v>36</v>
      </c>
      <c r="B18" s="94"/>
      <c r="C18" s="95">
        <f>SUM(C14:C16)</f>
        <v>73896.03</v>
      </c>
      <c r="D18" s="68"/>
      <c r="E18" s="69"/>
      <c r="F18" s="96">
        <f>SUM(F14:F16)</f>
        <v>11188.932000000001</v>
      </c>
      <c r="G18" s="97"/>
      <c r="H18" s="96">
        <f>SUM(H14:H16)</f>
        <v>20902.365999999998</v>
      </c>
      <c r="I18" s="96"/>
      <c r="J18" s="102">
        <f>SUM(J14:J16)</f>
        <v>20902.365999999998</v>
      </c>
      <c r="K18" s="96"/>
      <c r="L18" s="96">
        <f>SUM(L14:L16)</f>
        <v>20902.365999999998</v>
      </c>
      <c r="M18" s="96">
        <f>SUM(M14:M16)</f>
        <v>73896.03</v>
      </c>
    </row>
    <row r="22" spans="1:13">
      <c r="B22" s="205" t="str">
        <f>Orçamento!C32</f>
        <v>Carmo , 08 de fevereiro de 2023.</v>
      </c>
      <c r="C22" s="239"/>
      <c r="D22" s="239"/>
      <c r="E22" s="70"/>
      <c r="F22" s="70"/>
      <c r="G22" s="70"/>
      <c r="H22" s="70"/>
    </row>
    <row r="23" spans="1:13">
      <c r="E23" s="240" t="s">
        <v>72</v>
      </c>
      <c r="F23" s="240"/>
      <c r="G23" s="240"/>
      <c r="H23" s="240"/>
      <c r="I23" s="71"/>
      <c r="J23" s="71"/>
      <c r="K23" s="71"/>
      <c r="L23" s="71"/>
    </row>
    <row r="24" spans="1:13">
      <c r="E24" s="241" t="s">
        <v>73</v>
      </c>
      <c r="F24" s="241"/>
      <c r="G24" s="241"/>
      <c r="H24" s="241"/>
      <c r="I24" s="71"/>
      <c r="J24" s="71"/>
      <c r="K24" s="71"/>
      <c r="L24" s="71"/>
    </row>
    <row r="25" spans="1:13">
      <c r="E25" s="241" t="s">
        <v>74</v>
      </c>
      <c r="F25" s="241"/>
      <c r="G25" s="241"/>
      <c r="H25" s="241"/>
      <c r="I25" s="71"/>
      <c r="J25" s="71"/>
      <c r="K25" s="71"/>
      <c r="L25" s="71"/>
    </row>
  </sheetData>
  <mergeCells count="18">
    <mergeCell ref="A5:M5"/>
    <mergeCell ref="A6:M6"/>
    <mergeCell ref="A9:M9"/>
    <mergeCell ref="A10:M10"/>
    <mergeCell ref="A11:A13"/>
    <mergeCell ref="B11:B13"/>
    <mergeCell ref="M11:M13"/>
    <mergeCell ref="E12:F12"/>
    <mergeCell ref="G12:H12"/>
    <mergeCell ref="K12:L12"/>
    <mergeCell ref="B22:D22"/>
    <mergeCell ref="E23:H23"/>
    <mergeCell ref="E24:H24"/>
    <mergeCell ref="E25:H25"/>
    <mergeCell ref="B7:M7"/>
    <mergeCell ref="B8:M8"/>
    <mergeCell ref="E11:H11"/>
    <mergeCell ref="I12:J12"/>
  </mergeCells>
  <pageMargins left="0.51181102362204722" right="0.51181102362204722" top="1.5748031496062993" bottom="0.78740157480314965" header="0.31496062992125984" footer="0.31496062992125984"/>
  <pageSetup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"/>
  <sheetViews>
    <sheetView showGridLines="0" tabSelected="1" workbookViewId="0">
      <selection activeCell="B20" sqref="B20"/>
    </sheetView>
  </sheetViews>
  <sheetFormatPr defaultRowHeight="15"/>
  <cols>
    <col min="1" max="1" width="26.5703125" customWidth="1"/>
    <col min="2" max="2" width="35.42578125" customWidth="1"/>
    <col min="3" max="3" width="19.7109375" customWidth="1"/>
    <col min="4" max="4" width="28" customWidth="1"/>
    <col min="5" max="5" width="24.5703125" customWidth="1"/>
  </cols>
  <sheetData>
    <row r="1" spans="1:5">
      <c r="A1" s="204"/>
      <c r="B1" s="204"/>
      <c r="C1" s="204"/>
      <c r="D1" s="204"/>
      <c r="E1" s="204"/>
    </row>
    <row r="2" spans="1:5">
      <c r="A2" s="204"/>
      <c r="B2" s="204"/>
      <c r="C2" s="204"/>
      <c r="D2" s="204"/>
      <c r="E2" s="204"/>
    </row>
    <row r="3" spans="1:5">
      <c r="A3" s="204"/>
      <c r="B3" s="204"/>
      <c r="C3" s="204"/>
      <c r="D3" s="204"/>
      <c r="E3" s="204"/>
    </row>
    <row r="4" spans="1:5">
      <c r="A4" s="259"/>
      <c r="B4" s="259"/>
      <c r="C4" s="259"/>
      <c r="D4" s="259"/>
      <c r="E4" s="259"/>
    </row>
    <row r="5" spans="1:5" ht="15.75">
      <c r="A5" s="260" t="s">
        <v>89</v>
      </c>
      <c r="B5" s="260"/>
      <c r="C5" s="260"/>
      <c r="D5" s="260"/>
      <c r="E5" s="260"/>
    </row>
    <row r="6" spans="1:5" ht="29.25" customHeight="1">
      <c r="A6" s="261" t="str">
        <f>Orçamento!B7</f>
        <v xml:space="preserve">Construção de Muro de Concreto Armado para contenção_ Sapata corrida externa_ Terreno complemento casa afetada rede de drenagem </v>
      </c>
      <c r="B6" s="262"/>
      <c r="C6" s="263" t="str">
        <f>Orçamento!B8</f>
        <v>Rua Manoel Schettino, 136 _ Bairro Boa Esperança _ Carmo/RJ</v>
      </c>
      <c r="D6" s="263"/>
      <c r="E6" s="264"/>
    </row>
    <row r="7" spans="1:5" ht="21">
      <c r="A7" s="265" t="s">
        <v>90</v>
      </c>
      <c r="B7" s="265"/>
      <c r="C7" s="265"/>
      <c r="D7" s="265"/>
      <c r="E7" s="265"/>
    </row>
    <row r="8" spans="1:5">
      <c r="A8" s="155" t="s">
        <v>91</v>
      </c>
      <c r="B8" s="155" t="s">
        <v>92</v>
      </c>
      <c r="C8" s="155" t="s">
        <v>93</v>
      </c>
      <c r="D8" s="155" t="s">
        <v>94</v>
      </c>
      <c r="E8" s="156">
        <f>ROUND(((((1+(C9+C12+C14+C13))*(1+C11)*(1+C10))/(1-(C15+C16)))-1),2)</f>
        <v>0.21</v>
      </c>
    </row>
    <row r="9" spans="1:5">
      <c r="A9" s="154" t="s">
        <v>95</v>
      </c>
      <c r="B9" s="157" t="s">
        <v>96</v>
      </c>
      <c r="C9" s="158">
        <v>0.04</v>
      </c>
      <c r="D9" s="258" t="s">
        <v>97</v>
      </c>
      <c r="E9" s="258"/>
    </row>
    <row r="10" spans="1:5">
      <c r="A10" s="154" t="s">
        <v>98</v>
      </c>
      <c r="B10" s="157" t="s">
        <v>99</v>
      </c>
      <c r="C10" s="159">
        <v>0.08</v>
      </c>
      <c r="D10" s="258"/>
      <c r="E10" s="258"/>
    </row>
    <row r="11" spans="1:5">
      <c r="A11" s="154" t="s">
        <v>100</v>
      </c>
      <c r="B11" s="157" t="s">
        <v>101</v>
      </c>
      <c r="C11" s="159">
        <v>0.01</v>
      </c>
      <c r="D11" s="258"/>
      <c r="E11" s="258"/>
    </row>
    <row r="12" spans="1:5">
      <c r="A12" s="154" t="s">
        <v>102</v>
      </c>
      <c r="B12" s="157" t="s">
        <v>103</v>
      </c>
      <c r="C12" s="159">
        <v>5.0000000000000001E-3</v>
      </c>
      <c r="D12" s="258"/>
      <c r="E12" s="258"/>
    </row>
    <row r="13" spans="1:5">
      <c r="A13" s="154" t="s">
        <v>104</v>
      </c>
      <c r="B13" s="157">
        <v>0</v>
      </c>
      <c r="C13" s="159">
        <v>0</v>
      </c>
      <c r="D13" s="266" t="s">
        <v>105</v>
      </c>
      <c r="E13" s="266"/>
    </row>
    <row r="14" spans="1:5">
      <c r="A14" s="154" t="s">
        <v>106</v>
      </c>
      <c r="B14" s="157" t="s">
        <v>107</v>
      </c>
      <c r="C14" s="159">
        <v>8.0000000000000002E-3</v>
      </c>
      <c r="D14" s="266"/>
      <c r="E14" s="266"/>
    </row>
    <row r="15" spans="1:5">
      <c r="A15" s="154" t="s">
        <v>108</v>
      </c>
      <c r="B15" s="157" t="s">
        <v>109</v>
      </c>
      <c r="C15" s="159">
        <v>0.04</v>
      </c>
      <c r="D15" s="266"/>
      <c r="E15" s="266"/>
    </row>
    <row r="16" spans="1:5">
      <c r="A16" s="154" t="s">
        <v>40</v>
      </c>
      <c r="B16" s="157" t="s">
        <v>110</v>
      </c>
      <c r="C16" s="159">
        <v>0.01</v>
      </c>
      <c r="D16" s="266"/>
      <c r="E16" s="266"/>
    </row>
    <row r="17" spans="1:7">
      <c r="A17" s="160"/>
      <c r="B17" s="161"/>
      <c r="C17" s="162"/>
      <c r="D17" s="163"/>
      <c r="E17" s="163"/>
    </row>
    <row r="18" spans="1:7">
      <c r="A18" s="160"/>
      <c r="B18" s="161"/>
      <c r="C18" s="162"/>
      <c r="D18" s="163"/>
      <c r="E18" s="163"/>
    </row>
    <row r="19" spans="1:7">
      <c r="A19" s="160"/>
      <c r="B19" s="161"/>
      <c r="C19" s="162"/>
      <c r="D19" s="163"/>
      <c r="E19" s="163"/>
    </row>
    <row r="20" spans="1:7">
      <c r="C20" s="164"/>
    </row>
    <row r="21" spans="1:7">
      <c r="A21" s="267" t="str">
        <f>Orçamento!C32</f>
        <v>Carmo , 08 de fevereiro de 2023.</v>
      </c>
      <c r="B21" s="267"/>
      <c r="D21" s="165"/>
      <c r="E21" s="165"/>
    </row>
    <row r="22" spans="1:7" ht="15.75">
      <c r="C22" s="268" t="s">
        <v>79</v>
      </c>
      <c r="D22" s="268"/>
      <c r="E22" s="268"/>
      <c r="F22" s="268"/>
      <c r="G22" s="268"/>
    </row>
    <row r="23" spans="1:7">
      <c r="C23" s="204" t="s">
        <v>73</v>
      </c>
      <c r="D23" s="204"/>
      <c r="E23" s="204"/>
      <c r="F23" s="204"/>
      <c r="G23" s="204"/>
    </row>
    <row r="24" spans="1:7">
      <c r="C24" s="204" t="s">
        <v>74</v>
      </c>
      <c r="D24" s="204"/>
      <c r="E24" s="204"/>
      <c r="F24" s="204"/>
      <c r="G24" s="204"/>
    </row>
  </sheetData>
  <mergeCells count="11">
    <mergeCell ref="D13:E16"/>
    <mergeCell ref="A21:B21"/>
    <mergeCell ref="C22:G22"/>
    <mergeCell ref="C23:G23"/>
    <mergeCell ref="C24:G24"/>
    <mergeCell ref="D9:E12"/>
    <mergeCell ref="A1:E4"/>
    <mergeCell ref="A5:E5"/>
    <mergeCell ref="A6:B6"/>
    <mergeCell ref="C6:E6"/>
    <mergeCell ref="A7:E7"/>
  </mergeCells>
  <pageMargins left="0.51181102362204722" right="0.51181102362204722" top="0.78740157480314965" bottom="0.78740157480314965" header="0.31496062992125984" footer="0.31496062992125984"/>
  <pageSetup paperSize="9"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Memória de Cálculo</vt:lpstr>
      <vt:lpstr>Orçamento</vt:lpstr>
      <vt:lpstr>Cronograma</vt:lpstr>
      <vt:lpstr>BDI</vt:lpstr>
      <vt:lpstr>Cronograma!Area_de_impressao</vt:lpstr>
      <vt:lpstr>'Memória de Cálculo'!Area_de_impressao</vt:lpstr>
      <vt:lpstr>Orçamento!Area_de_impressao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Licitação</cp:lastModifiedBy>
  <cp:lastPrinted>2023-02-08T21:16:59Z</cp:lastPrinted>
  <dcterms:created xsi:type="dcterms:W3CDTF">2017-01-30T15:29:07Z</dcterms:created>
  <dcterms:modified xsi:type="dcterms:W3CDTF">2023-03-16T14:29:47Z</dcterms:modified>
</cp:coreProperties>
</file>