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040" activeTab="1"/>
  </bookViews>
  <sheets>
    <sheet name="Memória de Cálculo" sheetId="7" r:id="rId1"/>
    <sheet name="Orçamento" sheetId="1" r:id="rId2"/>
    <sheet name="Cronograma" sheetId="5" r:id="rId3"/>
    <sheet name="BDI" sheetId="8" r:id="rId4"/>
  </sheets>
  <externalReferences>
    <externalReference r:id="rId5"/>
    <externalReference r:id="rId6"/>
  </externalReferences>
  <definedNames>
    <definedName name="_xlnm.Print_Area" localSheetId="2">Cronograma!$A$1:$M$28</definedName>
    <definedName name="_xlnm.Print_Area" localSheetId="0">'Memória de Cálculo'!$A$1:$H$84</definedName>
    <definedName name="_xlnm.Print_Area" localSheetId="1">Orçamento!$A$1:$H$46</definedName>
    <definedName name="BDI.TipoObra" hidden="1">[1]BDI!$A$138:$A$146</definedName>
    <definedName name="DESONERACAO" hidden="1">IF(OR(Import.Desoneracao="DESONERADO",Import.Desoneracao="SIM"),"SIM","NÃO")</definedName>
    <definedName name="Import.Desoneracao" hidden="1">OFFSET([1]DADOS!$G$18,0,-1)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" i="8"/>
  <c r="F31" i="7"/>
  <c r="D31"/>
  <c r="C6" i="8" l="1"/>
  <c r="E8"/>
  <c r="E9" i="1" s="1"/>
  <c r="A6" i="8"/>
  <c r="G40" i="7" l="1"/>
  <c r="B23" i="5"/>
  <c r="C33" i="1" l="1"/>
  <c r="C81" i="7"/>
  <c r="D75"/>
  <c r="G75" s="1"/>
  <c r="C75"/>
  <c r="B17" i="5" l="1"/>
  <c r="C73" i="7"/>
  <c r="B73"/>
  <c r="A73"/>
  <c r="C72"/>
  <c r="A72"/>
  <c r="E31"/>
  <c r="A5" i="5"/>
  <c r="G70" i="7"/>
  <c r="G65"/>
  <c r="G60"/>
  <c r="G55"/>
  <c r="G50"/>
  <c r="G45"/>
  <c r="G27"/>
  <c r="G28" l="1"/>
  <c r="G76"/>
  <c r="E36" i="1" s="1"/>
  <c r="G31" i="7"/>
  <c r="B8"/>
  <c r="B7"/>
  <c r="G71" l="1"/>
  <c r="E34" i="1" s="1"/>
  <c r="G66" i="7"/>
  <c r="E33" i="1" s="1"/>
  <c r="G61" i="7" l="1"/>
  <c r="E32" i="1" s="1"/>
  <c r="G32" i="7"/>
  <c r="G46" l="1"/>
  <c r="E29" i="1" s="1"/>
  <c r="G51" i="7"/>
  <c r="E30" i="1" s="1"/>
  <c r="G56" i="7"/>
  <c r="E31" i="1" s="1"/>
  <c r="G41" i="7"/>
  <c r="E28" i="1" l="1"/>
  <c r="G35" i="7"/>
  <c r="G36" s="1"/>
  <c r="E26" i="1" s="1"/>
  <c r="G13" i="7"/>
  <c r="G23" s="1"/>
  <c r="E13" i="1" s="1"/>
  <c r="E21" i="7"/>
  <c r="E20"/>
  <c r="E19"/>
  <c r="E18"/>
  <c r="E17"/>
  <c r="E16"/>
  <c r="E15"/>
  <c r="E24" i="1" l="1"/>
  <c r="E25"/>
  <c r="G17" i="7"/>
  <c r="H17" s="1"/>
  <c r="G21"/>
  <c r="H21" s="1"/>
  <c r="G16"/>
  <c r="H16" s="1"/>
  <c r="G20"/>
  <c r="H20" s="1"/>
  <c r="G18"/>
  <c r="H18" s="1"/>
  <c r="G15"/>
  <c r="H15" s="1"/>
  <c r="H22" s="1"/>
  <c r="G19"/>
  <c r="H19" s="1"/>
  <c r="G33" i="1"/>
  <c r="H33" s="1"/>
  <c r="G36" l="1"/>
  <c r="H36" s="1"/>
  <c r="G30"/>
  <c r="H30" s="1"/>
  <c r="G29"/>
  <c r="H29" s="1"/>
  <c r="G32"/>
  <c r="H32" s="1"/>
  <c r="G31"/>
  <c r="H31" s="1"/>
  <c r="G34"/>
  <c r="H34" s="1"/>
  <c r="G26"/>
  <c r="H26" s="1"/>
  <c r="B15" i="5"/>
  <c r="H35" i="1" l="1"/>
  <c r="C17" i="5" s="1"/>
  <c r="B8"/>
  <c r="B7"/>
  <c r="B16"/>
  <c r="B14"/>
  <c r="L17" l="1"/>
  <c r="J17"/>
  <c r="F17"/>
  <c r="H17"/>
  <c r="G25" i="1"/>
  <c r="H25" s="1"/>
  <c r="G24"/>
  <c r="H24" s="1"/>
  <c r="G21"/>
  <c r="H21" s="1"/>
  <c r="G18"/>
  <c r="H18" s="1"/>
  <c r="G17"/>
  <c r="H17" s="1"/>
  <c r="G15"/>
  <c r="H15" s="1"/>
  <c r="G28"/>
  <c r="H28" s="1"/>
  <c r="H27" s="1"/>
  <c r="G13"/>
  <c r="H13" s="1"/>
  <c r="H12" s="1"/>
  <c r="G19"/>
  <c r="H19" s="1"/>
  <c r="G20"/>
  <c r="H20" s="1"/>
  <c r="G16"/>
  <c r="H16" s="1"/>
  <c r="M17" i="5" l="1"/>
  <c r="H23" i="1"/>
  <c r="C15" i="5" s="1"/>
  <c r="J15" s="1"/>
  <c r="C14"/>
  <c r="C16"/>
  <c r="H22" i="1"/>
  <c r="C19" i="5" l="1"/>
  <c r="D17" s="1"/>
  <c r="L16"/>
  <c r="J16"/>
  <c r="J19" s="1"/>
  <c r="H37" i="1"/>
  <c r="F14" i="5"/>
  <c r="L14"/>
  <c r="H15"/>
  <c r="L15"/>
  <c r="F16"/>
  <c r="H16"/>
  <c r="F15"/>
  <c r="H19" l="1"/>
  <c r="L19"/>
  <c r="M15"/>
  <c r="M14"/>
  <c r="F19"/>
  <c r="M16"/>
  <c r="D15"/>
  <c r="D14"/>
  <c r="D16"/>
  <c r="M19" l="1"/>
  <c r="D18"/>
</calcChain>
</file>

<file path=xl/sharedStrings.xml><?xml version="1.0" encoding="utf-8"?>
<sst xmlns="http://schemas.openxmlformats.org/spreadsheetml/2006/main" count="264" uniqueCount="138">
  <si>
    <t>ITEM</t>
  </si>
  <si>
    <t>DESCRIÇÃO</t>
  </si>
  <si>
    <t>QUANT.</t>
  </si>
  <si>
    <t>M</t>
  </si>
  <si>
    <t>M²</t>
  </si>
  <si>
    <t>UNID.</t>
  </si>
  <si>
    <t>CÓDIGO</t>
  </si>
  <si>
    <t>SERVICOS PRELIMINARES</t>
  </si>
  <si>
    <t>VALOR UNIT. SEM BDI</t>
  </si>
  <si>
    <t>VALOR UNIT.  COM BDI</t>
  </si>
  <si>
    <t>DEMOLIÇÕES E REMOÇÕES</t>
  </si>
  <si>
    <t>2.1</t>
  </si>
  <si>
    <t>DEMOLICAO DE ALVENARIA DE ELEMENTOS CERAMICOS VAZADOS</t>
  </si>
  <si>
    <t>M³</t>
  </si>
  <si>
    <t>RETIRADA DE APARELHOS SANITARIOS</t>
  </si>
  <si>
    <t>UN</t>
  </si>
  <si>
    <t>REMOCAO DE FORRO DE MADEIRA (LAMBRI) C/ REAPROVEITAMENTO</t>
  </si>
  <si>
    <t>RETIRADA DE ESQUADRIAS METALICAS</t>
  </si>
  <si>
    <t>RETIRADA DE DIVISORIAS EM CHAPAS DE MADEIRA, COM MONTANTES METALICOS</t>
  </si>
  <si>
    <t>2.2</t>
  </si>
  <si>
    <t>2.3</t>
  </si>
  <si>
    <t>3.1</t>
  </si>
  <si>
    <t>VALOR TOTAL  COM BDI</t>
  </si>
  <si>
    <t>PLANILHA ORÇAMENTÁRIA</t>
  </si>
  <si>
    <t>OBJETO:</t>
  </si>
  <si>
    <t>LOCAL:</t>
  </si>
  <si>
    <t>BDI CONFORME ACORDÃO 2622/2013 TCU</t>
  </si>
  <si>
    <t>BDI:</t>
  </si>
  <si>
    <t>DATA:</t>
  </si>
  <si>
    <t>1.1</t>
  </si>
  <si>
    <t>DEM-PIS-010</t>
  </si>
  <si>
    <t>RETIRADA DE APARELHOS DE ILUMINACAO C/ REAPROVEITAMENTO DE LAMPADAS</t>
  </si>
  <si>
    <t xml:space="preserve">DEMOLIÇÃO DE PISO CERÂMICO OU LADRILHO HIDRÁULICO, INCLUSIVE
AFASTAMENTO </t>
  </si>
  <si>
    <t>MEMÓRIA DE CÁLCULO</t>
  </si>
  <si>
    <t>Sutotal =</t>
  </si>
  <si>
    <t>H</t>
  </si>
  <si>
    <t>TOTAL =</t>
  </si>
  <si>
    <t>CRONOGRAMA FÍSICO-FINANCEIRO</t>
  </si>
  <si>
    <t>1 - IDENTIFICAÇÃO</t>
  </si>
  <si>
    <t>LOCAIS  DOS SERVIÇOS</t>
  </si>
  <si>
    <t>PERÍODO</t>
  </si>
  <si>
    <t>TOTAL</t>
  </si>
  <si>
    <t xml:space="preserve">VALOR DOS  </t>
  </si>
  <si>
    <t>PESO</t>
  </si>
  <si>
    <t>MÊS 01</t>
  </si>
  <si>
    <t>MÊS 02</t>
  </si>
  <si>
    <t>SERVIÇOS</t>
  </si>
  <si>
    <t>%</t>
  </si>
  <si>
    <t>VALOR</t>
  </si>
  <si>
    <t>TOTAL EM REAIS</t>
  </si>
  <si>
    <t xml:space="preserve">Obra: </t>
  </si>
  <si>
    <t>Local:</t>
  </si>
  <si>
    <t>L</t>
  </si>
  <si>
    <t>CPRB</t>
  </si>
  <si>
    <t>PLACA DE AÇO CARBONO COM PELÍCULA REFLETIVA GRAU TÉCNICO TIPO I DA ABNT-PLACA RETANGULAR (EXECUÇÃO, INCLUINDO FORNECIMENTO E TRANSPORTE DE TODOS OS MATERIAIS, INCLUSIVE POSTE DE SUSTENTAÇÃO)</t>
  </si>
  <si>
    <t>RO-42193</t>
  </si>
  <si>
    <t>MOVIMENTAÇÃO DE TERRA</t>
  </si>
  <si>
    <t>M3</t>
  </si>
  <si>
    <t>M2</t>
  </si>
  <si>
    <t>ESCAVAÇÃO MECANIZADA DE VALA COM PROF. MAIOR QUE 1,5 M ATÉ 3,0 M (MÉDIA ENTRE MONTANTE E JUSANTE/UMA COMPOSIÇÃO POR TRECHO), COM RETROESCAVA DEIRA (0,26 M3/ POTÊNCIA:88 HP), LARGURA DE 0,8 M A 1,5 M, EM SOLO DE 1A CATEGORIA, EM LOCAIS COM ALTO NÍVEL DE INTERFERÊNCIA. AF_01/2015</t>
  </si>
  <si>
    <t>OBSERVAÇÃO</t>
  </si>
  <si>
    <t>C</t>
  </si>
  <si>
    <t>ATERRO MECANIZADO DE VALA COM ESCAVADEIRA HIDRÁULICA (CAPACIDADE DA CAÇAMBA: 0,8 M³ / POTÊNCIA: 111 HP), LARGURA DE 1,5 A 2,5 M, PROFUNDIDADE DE 1,5 A 3,0 M, COM SOLO ARGILO-ARENOSO. AF_05/2016</t>
  </si>
  <si>
    <t>MOVIMENTAÇÃO DE TERRA / DOMOLIÇÃO</t>
  </si>
  <si>
    <t>TXKM</t>
  </si>
  <si>
    <t>TRANSPORTE COM CAMINHÃO BASCULANTE DE 6 M³, EM VIA URBANA PAVIMENTADA, DMT ATÉ 30 KM (UNIDADE: TXKM). AF_07/2020</t>
  </si>
  <si>
    <t>T X KM</t>
  </si>
  <si>
    <t>T</t>
  </si>
  <si>
    <t>KM</t>
  </si>
  <si>
    <t>Retirada dos entulhos</t>
  </si>
  <si>
    <t>MURO DE CONCRETO ARMADO</t>
  </si>
  <si>
    <t>FABRICAÇÃO, MONTAGEM E DESMONTAGEM DE FÔRMA PARA CORTINA DE CONTENÇÃO, EM CHAPA DE MADEIRA COMPENSADA PLASTIFICADA, E = 18 MM, 10 UTILIZAÇÕES. AF_07/2019</t>
  </si>
  <si>
    <t>KG</t>
  </si>
  <si>
    <t>ARMAÇÃO DE CORTINA DE CONTENÇÃO EM CONCRETO ARMADO, COM AÇO CA-50 DE 6,3 MM - MONTAGEM. AF_07/2019</t>
  </si>
  <si>
    <t>CONCRETAGEM DE CORTINA DE CONTENÇÃO, ATRAVÉS DE BOMBA LANÇAMENTO, ADENSAMENTO E ACABAMENTO. AF_07/2019</t>
  </si>
  <si>
    <t>3.2</t>
  </si>
  <si>
    <t>3.3</t>
  </si>
  <si>
    <t>3.4</t>
  </si>
  <si>
    <t>3.5</t>
  </si>
  <si>
    <t>TUBO PVC D=3" COM MATERIAL DRENANTE PARA DRENO/BARBACA - FORNECIMENTO E INSTALACAO</t>
  </si>
  <si>
    <t>3.6</t>
  </si>
  <si>
    <t>3.7</t>
  </si>
  <si>
    <t>ARMAÇÃO DE CORTINA DE CONTENÇÃO EM CONCRETO ARMADO, COM AÇO CA-50 DE 8MM - MONTAGEM. AF_07/2019</t>
  </si>
  <si>
    <t>ARMAÇÃO DE CORTINA DE CONTENÇÃO EM CONCRETO ARMADO, COM AÇO CA-50 DE 16 MM - MONTAGEM. AF_07/2019</t>
  </si>
  <si>
    <t>KG/M</t>
  </si>
  <si>
    <t>Conforme projeto estrutural</t>
  </si>
  <si>
    <t>Ancoragem</t>
  </si>
  <si>
    <t>M²/M</t>
  </si>
  <si>
    <t>M³/M</t>
  </si>
  <si>
    <t>Drenagem</t>
  </si>
  <si>
    <t>QUANT/M</t>
  </si>
  <si>
    <t xml:space="preserve">Vanessa da Cruz Gomes </t>
  </si>
  <si>
    <t>Engenheira Civil</t>
  </si>
  <si>
    <t>CREA: MG 225049/D</t>
  </si>
  <si>
    <t>SECRETARIA MUNICIPAL DE OBRAS, HABITAÇÃO E INFRAESTRUTURAS</t>
  </si>
  <si>
    <t>Município/Carmo - RJ</t>
  </si>
  <si>
    <t xml:space="preserve">Local onde será construido o muro </t>
  </si>
  <si>
    <t>02.020.0001-A</t>
  </si>
  <si>
    <t>PLACA DE IDENTIFICACAO DE OBRA PUBLICA,INCLUSIVE PINTURA E SUPORTES DE MADEIRA.FORNECIMENTO E COLOCACAO</t>
  </si>
  <si>
    <t>Vanessa da Cruz Gomes</t>
  </si>
  <si>
    <t>MÊS 03</t>
  </si>
  <si>
    <t>Instalada em local de visibilidade</t>
  </si>
  <si>
    <t>Rua D Inicio</t>
  </si>
  <si>
    <t>4.1</t>
  </si>
  <si>
    <t>RECOMPOSIÇÃO DE PAVIMENTAÇÃO</t>
  </si>
  <si>
    <t>RECOMPOSIÇÃO DE PAVIMENTO EM PISO INTERTRAVADO SEXTAVADO, COM REAPROVEITAMENTO DOS BLOCOS SEXTAVADO, PARA O FECHAMENTO DE VALAS. AF_12/2020</t>
  </si>
  <si>
    <t>MÊS 04</t>
  </si>
  <si>
    <t>CONCRETO MAGRO PARA LASTRO, TRAÇO 1:4,5:4,5 (CIMENTO/ AREIA MÉDIA/ BRITA 1) - PREPARO MECÂNICO COM BETONEIRA 400 L. AF_07/2016</t>
  </si>
  <si>
    <t xml:space="preserve"> Rua D_ Trecho Início_Bairro Ulisses Lemgruber(Morro Estado)</t>
  </si>
  <si>
    <t>COMPISIÇÃO DO BDI</t>
  </si>
  <si>
    <t>BDI CONFORME ACÓRDÃO 2622/ 2013 TCU</t>
  </si>
  <si>
    <t>Composição do BDI sugerida</t>
  </si>
  <si>
    <t>Intervalos admissíveis sem justificativa</t>
  </si>
  <si>
    <t>Composição adotada</t>
  </si>
  <si>
    <t>BDI  Proposto:</t>
  </si>
  <si>
    <t>Administração Central (AC)</t>
  </si>
  <si>
    <t>até 4,53%</t>
  </si>
  <si>
    <t>BDI= ((1+(AC + S + R + G) x (1 + DF) x ( 1 + L))/(1 -(I+CPRB))</t>
  </si>
  <si>
    <t>Lucro (L)</t>
  </si>
  <si>
    <t>até 8,43%</t>
  </si>
  <si>
    <t>Despesas Financeiras (DF)</t>
  </si>
  <si>
    <t>até 1,21%</t>
  </si>
  <si>
    <t>Seguros (S)</t>
  </si>
  <si>
    <t>até 0,74%</t>
  </si>
  <si>
    <t>Garantias (G)</t>
  </si>
  <si>
    <r>
      <t>Observação</t>
    </r>
    <r>
      <rPr>
        <sz val="11"/>
        <color theme="1"/>
        <rFont val="Calibri"/>
        <family val="2"/>
        <scheme val="minor"/>
      </rPr>
      <t>: 
Composição do BDI, intervalos admissíveis e Fórmula de Cálculo nos termos do Acórdão 325/2007 do TCU.</t>
    </r>
  </si>
  <si>
    <t xml:space="preserve">Riscos (R) </t>
  </si>
  <si>
    <t>até 0,97%</t>
  </si>
  <si>
    <t>Tributos (I)</t>
  </si>
  <si>
    <t>até 4,65%</t>
  </si>
  <si>
    <t>até 2%</t>
  </si>
  <si>
    <t xml:space="preserve">Construção de Muro de Concreto Armado </t>
  </si>
  <si>
    <t>ATERRO EXCETO O VOLUME CONCRETADO</t>
  </si>
  <si>
    <t>REFERENCIA: SINAPI DEZ/2022 E EMOP DEZ/2022</t>
  </si>
  <si>
    <t>REATERRO MECANIZADO DE VALA COM ESCAVADEIRA HIDRÁULICA (CAPACIDADE DA CAÇAMBA: 0,8 M³ / POTÊNCIA: 111 HP), LARGURA DE 1,5 A 2,5 M, PROFUNDIDADE ATÉ 1,5 M, COM SOLO DE 1ª CATEGORIA EM LOCAIS COM ALTO NÍVEL DE INTERFERÊNCIA. AF_04/2016</t>
  </si>
  <si>
    <t>06.082.0053-0/A</t>
  </si>
  <si>
    <t>DRENO OU BARBACA EM TUBO DE PVC,DIAMETRO DE 3",INCLUSIVE FORNECIMENTO DO TUBO E MATERIAL DRENANTE</t>
  </si>
  <si>
    <t>Carmo , 08 de fevereiro de 2023</t>
  </si>
</sst>
</file>

<file path=xl/styles.xml><?xml version="1.0" encoding="utf-8"?>
<styleSheet xmlns="http://schemas.openxmlformats.org/spreadsheetml/2006/main">
  <numFmts count="5">
    <numFmt numFmtId="7" formatCode="&quot;R$&quot;\ #,##0.00;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&quot;R$&quot;#,##0.00"/>
  </numFmts>
  <fonts count="29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0" tint="-4.9989318521683403E-2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name val="Arial"/>
      <family val="2"/>
    </font>
    <font>
      <sz val="11"/>
      <color rgb="FF000000"/>
      <name val="Calibri"/>
      <family val="2"/>
      <scheme val="minor"/>
    </font>
    <font>
      <u/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12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b/>
      <sz val="8"/>
      <color indexed="8"/>
      <name val="Arial"/>
      <family val="2"/>
    </font>
    <font>
      <b/>
      <sz val="16"/>
      <color theme="0"/>
      <name val="Calibri"/>
      <family val="2"/>
      <scheme val="minor"/>
    </font>
    <font>
      <b/>
      <sz val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u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31"/>
      </patternFill>
    </fill>
  </fills>
  <borders count="5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9" fillId="0" borderId="0"/>
    <xf numFmtId="164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3" fillId="0" borderId="0"/>
  </cellStyleXfs>
  <cellXfs count="216">
    <xf numFmtId="0" fontId="0" fillId="0" borderId="0" xfId="0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6" fillId="0" borderId="0" xfId="0" applyFont="1"/>
    <xf numFmtId="0" fontId="7" fillId="0" borderId="0" xfId="0" applyFont="1"/>
    <xf numFmtId="0" fontId="0" fillId="0" borderId="7" xfId="0" applyBorder="1"/>
    <xf numFmtId="0" fontId="0" fillId="0" borderId="8" xfId="0" applyBorder="1"/>
    <xf numFmtId="0" fontId="7" fillId="0" borderId="8" xfId="0" applyFont="1" applyBorder="1"/>
    <xf numFmtId="0" fontId="0" fillId="0" borderId="10" xfId="0" applyBorder="1" applyAlignment="1">
      <alignment horizontal="center" vertical="center"/>
    </xf>
    <xf numFmtId="0" fontId="0" fillId="0" borderId="10" xfId="0" applyBorder="1"/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4" fontId="0" fillId="0" borderId="12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/>
    </xf>
    <xf numFmtId="2" fontId="0" fillId="4" borderId="1" xfId="0" applyNumberFormat="1" applyFill="1" applyBorder="1"/>
    <xf numFmtId="2" fontId="2" fillId="4" borderId="1" xfId="0" applyNumberFormat="1" applyFont="1" applyFill="1" applyBorder="1"/>
    <xf numFmtId="4" fontId="0" fillId="0" borderId="1" xfId="0" applyNumberFormat="1" applyBorder="1" applyAlignment="1">
      <alignment horizontal="center" vertical="center"/>
    </xf>
    <xf numFmtId="4" fontId="0" fillId="4" borderId="1" xfId="0" applyNumberFormat="1" applyFill="1" applyBorder="1" applyAlignment="1">
      <alignment horizontal="center" vertical="center"/>
    </xf>
    <xf numFmtId="4" fontId="0" fillId="0" borderId="4" xfId="0" applyNumberFormat="1" applyBorder="1"/>
    <xf numFmtId="4" fontId="6" fillId="0" borderId="6" xfId="0" applyNumberFormat="1" applyFont="1" applyBorder="1"/>
    <xf numFmtId="4" fontId="7" fillId="0" borderId="6" xfId="0" applyNumberFormat="1" applyFont="1" applyBorder="1"/>
    <xf numFmtId="4" fontId="7" fillId="0" borderId="9" xfId="0" applyNumberFormat="1" applyFont="1" applyBorder="1"/>
    <xf numFmtId="4" fontId="0" fillId="0" borderId="13" xfId="0" applyNumberFormat="1" applyBorder="1"/>
    <xf numFmtId="4" fontId="0" fillId="0" borderId="0" xfId="0" applyNumberFormat="1"/>
    <xf numFmtId="0" fontId="0" fillId="0" borderId="16" xfId="0" applyBorder="1" applyAlignment="1">
      <alignment horizontal="center" vertical="center"/>
    </xf>
    <xf numFmtId="0" fontId="11" fillId="0" borderId="1" xfId="3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2" fillId="0" borderId="10" xfId="0" applyFont="1" applyBorder="1" applyAlignment="1">
      <alignment vertical="center"/>
    </xf>
    <xf numFmtId="4" fontId="14" fillId="0" borderId="10" xfId="0" applyNumberFormat="1" applyFont="1" applyBorder="1"/>
    <xf numFmtId="2" fontId="12" fillId="0" borderId="10" xfId="0" applyNumberFormat="1" applyFont="1" applyBorder="1" applyAlignment="1">
      <alignment vertical="center"/>
    </xf>
    <xf numFmtId="44" fontId="2" fillId="2" borderId="34" xfId="2" applyFont="1" applyFill="1" applyBorder="1"/>
    <xf numFmtId="0" fontId="4" fillId="0" borderId="18" xfId="0" applyFont="1" applyBorder="1" applyAlignment="1">
      <alignment horizontal="center" vertical="center"/>
    </xf>
    <xf numFmtId="4" fontId="4" fillId="0" borderId="19" xfId="0" applyNumberFormat="1" applyFont="1" applyBorder="1" applyAlignment="1">
      <alignment horizontal="center" vertical="center" wrapText="1"/>
    </xf>
    <xf numFmtId="44" fontId="3" fillId="4" borderId="19" xfId="2" applyFont="1" applyFill="1" applyBorder="1"/>
    <xf numFmtId="4" fontId="0" fillId="0" borderId="19" xfId="0" applyNumberFormat="1" applyBorder="1" applyAlignment="1">
      <alignment horizontal="center" vertical="center"/>
    </xf>
    <xf numFmtId="44" fontId="3" fillId="4" borderId="19" xfId="2" applyFont="1" applyFill="1" applyBorder="1" applyAlignment="1">
      <alignment horizontal="center" vertical="center"/>
    </xf>
    <xf numFmtId="44" fontId="2" fillId="0" borderId="19" xfId="2" applyFont="1" applyBorder="1" applyAlignment="1">
      <alignment horizontal="center" vertical="center"/>
    </xf>
    <xf numFmtId="10" fontId="0" fillId="0" borderId="12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4" fontId="12" fillId="0" borderId="1" xfId="0" applyNumberFormat="1" applyFont="1" applyBorder="1" applyAlignment="1">
      <alignment horizontal="center" vertical="center"/>
    </xf>
    <xf numFmtId="44" fontId="12" fillId="0" borderId="19" xfId="2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4" fontId="2" fillId="0" borderId="1" xfId="0" applyNumberFormat="1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2" fontId="4" fillId="0" borderId="38" xfId="0" applyNumberFormat="1" applyFont="1" applyBorder="1" applyAlignment="1">
      <alignment horizontal="center" vertical="center"/>
    </xf>
    <xf numFmtId="2" fontId="4" fillId="0" borderId="38" xfId="0" applyNumberFormat="1" applyFont="1" applyBorder="1" applyAlignment="1">
      <alignment horizontal="center" vertical="center" wrapText="1"/>
    </xf>
    <xf numFmtId="4" fontId="4" fillId="0" borderId="39" xfId="0" applyNumberFormat="1" applyFont="1" applyBorder="1" applyAlignment="1">
      <alignment horizontal="center" vertical="center" wrapText="1"/>
    </xf>
    <xf numFmtId="4" fontId="12" fillId="0" borderId="19" xfId="0" applyNumberFormat="1" applyFont="1" applyBorder="1" applyAlignment="1">
      <alignment horizontal="left" vertical="center"/>
    </xf>
    <xf numFmtId="4" fontId="2" fillId="0" borderId="19" xfId="0" applyNumberFormat="1" applyFont="1" applyBorder="1" applyAlignment="1">
      <alignment horizontal="center" vertical="center"/>
    </xf>
    <xf numFmtId="4" fontId="0" fillId="0" borderId="3" xfId="0" applyNumberFormat="1" applyBorder="1"/>
    <xf numFmtId="4" fontId="6" fillId="0" borderId="0" xfId="0" applyNumberFormat="1" applyFont="1"/>
    <xf numFmtId="4" fontId="7" fillId="0" borderId="0" xfId="0" applyNumberFormat="1" applyFont="1"/>
    <xf numFmtId="4" fontId="7" fillId="0" borderId="8" xfId="0" applyNumberFormat="1" applyFont="1" applyBorder="1"/>
    <xf numFmtId="4" fontId="4" fillId="0" borderId="38" xfId="0" applyNumberFormat="1" applyFont="1" applyBorder="1" applyAlignment="1">
      <alignment horizontal="center" vertical="center" wrapText="1"/>
    </xf>
    <xf numFmtId="4" fontId="2" fillId="4" borderId="1" xfId="0" applyNumberFormat="1" applyFont="1" applyFill="1" applyBorder="1"/>
    <xf numFmtId="4" fontId="0" fillId="0" borderId="8" xfId="0" applyNumberFormat="1" applyBorder="1"/>
    <xf numFmtId="0" fontId="0" fillId="0" borderId="17" xfId="0" applyBorder="1" applyAlignment="1">
      <alignment horizontal="center" vertical="center"/>
    </xf>
    <xf numFmtId="4" fontId="2" fillId="0" borderId="35" xfId="0" applyNumberFormat="1" applyFont="1" applyBorder="1" applyAlignment="1">
      <alignment horizontal="center" vertical="center"/>
    </xf>
    <xf numFmtId="4" fontId="12" fillId="0" borderId="40" xfId="0" applyNumberFormat="1" applyFont="1" applyBorder="1" applyAlignment="1">
      <alignment vertical="center" wrapText="1"/>
    </xf>
    <xf numFmtId="0" fontId="0" fillId="0" borderId="15" xfId="0" applyBorder="1" applyAlignment="1">
      <alignment horizontal="left" vertical="center" wrapText="1"/>
    </xf>
    <xf numFmtId="0" fontId="0" fillId="0" borderId="1" xfId="0" applyBorder="1" applyAlignment="1">
      <alignment horizontal="right" vertical="center" wrapText="1"/>
    </xf>
    <xf numFmtId="4" fontId="12" fillId="0" borderId="35" xfId="0" applyNumberFormat="1" applyFont="1" applyBorder="1" applyAlignment="1">
      <alignment horizontal="left" vertical="center"/>
    </xf>
    <xf numFmtId="2" fontId="0" fillId="0" borderId="17" xfId="0" applyNumberFormat="1" applyBorder="1" applyAlignment="1">
      <alignment horizontal="center" vertical="center"/>
    </xf>
    <xf numFmtId="2" fontId="3" fillId="0" borderId="17" xfId="0" applyNumberFormat="1" applyFont="1" applyBorder="1" applyAlignment="1">
      <alignment horizontal="center" vertical="center"/>
    </xf>
    <xf numFmtId="4" fontId="2" fillId="0" borderId="17" xfId="0" applyNumberFormat="1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2" xfId="0" applyBorder="1" applyAlignment="1">
      <alignment horizontal="left" vertical="center" wrapText="1"/>
    </xf>
    <xf numFmtId="2" fontId="0" fillId="0" borderId="42" xfId="0" applyNumberFormat="1" applyBorder="1" applyAlignment="1">
      <alignment horizontal="center" vertical="center"/>
    </xf>
    <xf numFmtId="2" fontId="3" fillId="0" borderId="42" xfId="0" applyNumberFormat="1" applyFont="1" applyBorder="1" applyAlignment="1">
      <alignment horizontal="center" vertical="center"/>
    </xf>
    <xf numFmtId="4" fontId="12" fillId="0" borderId="43" xfId="0" applyNumberFormat="1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center" vertical="center"/>
    </xf>
    <xf numFmtId="49" fontId="16" fillId="0" borderId="10" xfId="0" applyNumberFormat="1" applyFont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 wrapText="1"/>
    </xf>
    <xf numFmtId="2" fontId="16" fillId="0" borderId="10" xfId="5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/>
    <xf numFmtId="44" fontId="5" fillId="0" borderId="27" xfId="2" applyFont="1" applyBorder="1" applyAlignment="1">
      <alignment horizontal="center" vertical="center"/>
    </xf>
    <xf numFmtId="0" fontId="5" fillId="0" borderId="31" xfId="0" applyFont="1" applyBorder="1"/>
    <xf numFmtId="0" fontId="5" fillId="0" borderId="30" xfId="0" applyFont="1" applyBorder="1"/>
    <xf numFmtId="0" fontId="5" fillId="0" borderId="8" xfId="0" applyFont="1" applyBorder="1"/>
    <xf numFmtId="0" fontId="5" fillId="0" borderId="0" xfId="0" applyFont="1" applyAlignment="1">
      <alignment horizontal="center"/>
    </xf>
    <xf numFmtId="0" fontId="17" fillId="0" borderId="0" xfId="0" applyFont="1"/>
    <xf numFmtId="43" fontId="11" fillId="0" borderId="22" xfId="5" applyFont="1" applyBorder="1" applyAlignment="1">
      <alignment horizontal="left" vertical="center"/>
    </xf>
    <xf numFmtId="43" fontId="11" fillId="0" borderId="36" xfId="5" applyFont="1" applyBorder="1" applyAlignment="1">
      <alignment horizontal="center"/>
    </xf>
    <xf numFmtId="43" fontId="17" fillId="5" borderId="36" xfId="5" applyFont="1" applyFill="1" applyBorder="1" applyAlignment="1">
      <alignment horizontal="center" vertical="center"/>
    </xf>
    <xf numFmtId="2" fontId="17" fillId="0" borderId="25" xfId="6" applyNumberFormat="1" applyFont="1" applyBorder="1" applyAlignment="1">
      <alignment horizontal="center" vertical="center"/>
    </xf>
    <xf numFmtId="2" fontId="17" fillId="0" borderId="25" xfId="6" applyNumberFormat="1" applyFont="1" applyBorder="1" applyAlignment="1">
      <alignment horizontal="center"/>
    </xf>
    <xf numFmtId="2" fontId="17" fillId="0" borderId="6" xfId="6" applyNumberFormat="1" applyFont="1" applyBorder="1" applyAlignment="1">
      <alignment horizontal="center"/>
    </xf>
    <xf numFmtId="2" fontId="17" fillId="0" borderId="14" xfId="6" applyNumberFormat="1" applyFont="1" applyBorder="1" applyAlignment="1">
      <alignment horizontal="centerContinuous"/>
    </xf>
    <xf numFmtId="2" fontId="17" fillId="0" borderId="14" xfId="6" applyNumberFormat="1" applyFont="1" applyBorder="1" applyAlignment="1">
      <alignment horizontal="center"/>
    </xf>
    <xf numFmtId="2" fontId="17" fillId="0" borderId="14" xfId="6" applyNumberFormat="1" applyFont="1" applyBorder="1" applyAlignment="1">
      <alignment horizontal="center" vertical="center"/>
    </xf>
    <xf numFmtId="2" fontId="17" fillId="0" borderId="4" xfId="6" applyNumberFormat="1" applyFont="1" applyBorder="1" applyAlignment="1">
      <alignment horizontal="centerContinuous"/>
    </xf>
    <xf numFmtId="1" fontId="11" fillId="0" borderId="28" xfId="6" applyNumberFormat="1" applyFont="1" applyBorder="1" applyAlignment="1">
      <alignment horizontal="center" vertical="center"/>
    </xf>
    <xf numFmtId="10" fontId="16" fillId="0" borderId="13" xfId="6" applyNumberFormat="1" applyFont="1" applyBorder="1" applyAlignment="1">
      <alignment horizontal="center" vertical="center"/>
    </xf>
    <xf numFmtId="9" fontId="18" fillId="0" borderId="10" xfId="1" applyFont="1" applyBorder="1" applyAlignment="1" applyProtection="1">
      <alignment horizontal="center" vertical="center"/>
      <protection locked="0"/>
    </xf>
    <xf numFmtId="44" fontId="11" fillId="0" borderId="10" xfId="2" applyFont="1" applyFill="1" applyBorder="1" applyAlignment="1" applyProtection="1">
      <alignment horizontal="center" vertical="center"/>
    </xf>
    <xf numFmtId="10" fontId="11" fillId="0" borderId="10" xfId="2" applyNumberFormat="1" applyFont="1" applyFill="1" applyBorder="1" applyAlignment="1" applyProtection="1">
      <alignment horizontal="center" vertical="center"/>
    </xf>
    <xf numFmtId="44" fontId="11" fillId="0" borderId="13" xfId="2" applyFont="1" applyFill="1" applyBorder="1" applyAlignment="1" applyProtection="1">
      <alignment horizontal="center" vertical="center"/>
    </xf>
    <xf numFmtId="1" fontId="11" fillId="6" borderId="0" xfId="6" applyNumberFormat="1" applyFont="1" applyFill="1" applyAlignment="1">
      <alignment horizontal="center"/>
    </xf>
    <xf numFmtId="2" fontId="11" fillId="6" borderId="0" xfId="6" applyNumberFormat="1" applyFont="1" applyFill="1"/>
    <xf numFmtId="165" fontId="18" fillId="6" borderId="0" xfId="6" applyNumberFormat="1" applyFont="1" applyFill="1" applyAlignment="1">
      <alignment horizontal="left" vertical="center"/>
    </xf>
    <xf numFmtId="10" fontId="18" fillId="6" borderId="0" xfId="6" applyNumberFormat="1" applyFont="1" applyFill="1" applyAlignment="1">
      <alignment horizontal="center"/>
    </xf>
    <xf numFmtId="2" fontId="11" fillId="0" borderId="29" xfId="6" applyNumberFormat="1" applyFont="1" applyBorder="1"/>
    <xf numFmtId="2" fontId="11" fillId="0" borderId="30" xfId="6" applyNumberFormat="1" applyFont="1" applyBorder="1"/>
    <xf numFmtId="165" fontId="19" fillId="6" borderId="30" xfId="6" applyNumberFormat="1" applyFont="1" applyFill="1" applyBorder="1" applyAlignment="1">
      <alignment horizontal="left" vertical="center"/>
    </xf>
    <xf numFmtId="44" fontId="2" fillId="0" borderId="29" xfId="2" applyFont="1" applyBorder="1" applyAlignment="1">
      <alignment horizontal="center" vertical="center"/>
    </xf>
    <xf numFmtId="44" fontId="2" fillId="0" borderId="30" xfId="2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6" xfId="0" applyBorder="1" applyAlignment="1">
      <alignment horizontal="left" vertical="center" wrapText="1"/>
    </xf>
    <xf numFmtId="2" fontId="0" fillId="0" borderId="46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4" fontId="12" fillId="0" borderId="41" xfId="0" applyNumberFormat="1" applyFont="1" applyBorder="1" applyAlignment="1">
      <alignment horizontal="left" vertical="center"/>
    </xf>
    <xf numFmtId="2" fontId="3" fillId="0" borderId="46" xfId="0" applyNumberFormat="1" applyFont="1" applyBorder="1" applyAlignment="1">
      <alignment horizontal="center" vertical="center"/>
    </xf>
    <xf numFmtId="4" fontId="2" fillId="0" borderId="46" xfId="0" applyNumberFormat="1" applyFont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4" fontId="0" fillId="0" borderId="42" xfId="0" applyNumberFormat="1" applyBorder="1" applyAlignment="1">
      <alignment horizontal="center" vertical="center"/>
    </xf>
    <xf numFmtId="0" fontId="0" fillId="0" borderId="42" xfId="0" applyBorder="1" applyAlignment="1">
      <alignment horizontal="right" vertical="center" wrapText="1"/>
    </xf>
    <xf numFmtId="0" fontId="5" fillId="0" borderId="20" xfId="0" applyFont="1" applyBorder="1"/>
    <xf numFmtId="0" fontId="5" fillId="0" borderId="47" xfId="0" applyFont="1" applyBorder="1"/>
    <xf numFmtId="1" fontId="11" fillId="0" borderId="10" xfId="6" applyNumberFormat="1" applyFont="1" applyBorder="1" applyAlignment="1">
      <alignment horizontal="center" vertical="center"/>
    </xf>
    <xf numFmtId="10" fontId="16" fillId="0" borderId="10" xfId="6" applyNumberFormat="1" applyFont="1" applyBorder="1" applyAlignment="1">
      <alignment horizontal="center" vertical="center"/>
    </xf>
    <xf numFmtId="7" fontId="11" fillId="0" borderId="10" xfId="2" applyNumberFormat="1" applyFont="1" applyFill="1" applyBorder="1" applyAlignment="1" applyProtection="1">
      <alignment horizontal="center" vertical="center"/>
    </xf>
    <xf numFmtId="7" fontId="2" fillId="0" borderId="29" xfId="2" applyNumberFormat="1" applyFont="1" applyBorder="1" applyAlignment="1">
      <alignment horizontal="center" vertical="center"/>
    </xf>
    <xf numFmtId="0" fontId="2" fillId="8" borderId="0" xfId="0" applyFont="1" applyFill="1" applyAlignment="1">
      <alignment horizontal="right" vertical="center"/>
    </xf>
    <xf numFmtId="44" fontId="2" fillId="8" borderId="0" xfId="2" applyFont="1" applyFill="1" applyBorder="1"/>
    <xf numFmtId="0" fontId="0" fillId="8" borderId="0" xfId="0" applyFill="1"/>
    <xf numFmtId="4" fontId="12" fillId="0" borderId="41" xfId="0" applyNumberFormat="1" applyFont="1" applyBorder="1" applyAlignment="1">
      <alignment vertical="center" wrapText="1"/>
    </xf>
    <xf numFmtId="4" fontId="12" fillId="0" borderId="41" xfId="0" applyNumberFormat="1" applyFont="1" applyBorder="1" applyAlignment="1">
      <alignment vertical="center"/>
    </xf>
    <xf numFmtId="0" fontId="24" fillId="10" borderId="10" xfId="0" applyFont="1" applyFill="1" applyBorder="1" applyAlignment="1">
      <alignment horizontal="center" vertical="center"/>
    </xf>
    <xf numFmtId="10" fontId="25" fillId="10" borderId="10" xfId="1" applyNumberFormat="1" applyFont="1" applyFill="1" applyBorder="1" applyAlignment="1" applyProtection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 wrapText="1"/>
    </xf>
    <xf numFmtId="10" fontId="26" fillId="0" borderId="10" xfId="0" applyNumberFormat="1" applyFont="1" applyBorder="1" applyAlignment="1">
      <alignment horizontal="center" vertical="center"/>
    </xf>
    <xf numFmtId="10" fontId="26" fillId="0" borderId="10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10" fontId="26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0" fontId="0" fillId="0" borderId="0" xfId="0" applyNumberFormat="1"/>
    <xf numFmtId="0" fontId="0" fillId="0" borderId="48" xfId="0" applyBorder="1"/>
    <xf numFmtId="4" fontId="28" fillId="0" borderId="41" xfId="0" applyNumberFormat="1" applyFont="1" applyBorder="1" applyAlignment="1">
      <alignment vertical="center" wrapText="1"/>
    </xf>
    <xf numFmtId="2" fontId="0" fillId="4" borderId="1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3" xfId="0" applyFont="1" applyBorder="1" applyAlignment="1">
      <alignment horizont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0" fillId="7" borderId="15" xfId="0" applyFill="1" applyBorder="1" applyAlignment="1">
      <alignment horizontal="left" vertical="center" wrapText="1"/>
    </xf>
    <xf numFmtId="0" fontId="0" fillId="7" borderId="17" xfId="0" applyFill="1" applyBorder="1" applyAlignment="1">
      <alignment horizontal="left" vertical="center" wrapText="1"/>
    </xf>
    <xf numFmtId="0" fontId="0" fillId="7" borderId="35" xfId="0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2" fillId="2" borderId="32" xfId="0" applyFont="1" applyFill="1" applyBorder="1" applyAlignment="1">
      <alignment horizontal="right" vertical="center"/>
    </xf>
    <xf numFmtId="0" fontId="2" fillId="2" borderId="33" xfId="0" applyFont="1" applyFill="1" applyBorder="1" applyAlignment="1">
      <alignment horizontal="right" vertical="center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43" fontId="17" fillId="5" borderId="31" xfId="5" applyFont="1" applyFill="1" applyBorder="1" applyAlignment="1">
      <alignment horizontal="center" vertical="center"/>
    </xf>
    <xf numFmtId="43" fontId="17" fillId="5" borderId="30" xfId="5" applyFont="1" applyFill="1" applyBorder="1" applyAlignment="1">
      <alignment horizontal="center" vertical="center"/>
    </xf>
    <xf numFmtId="2" fontId="17" fillId="0" borderId="44" xfId="6" applyNumberFormat="1" applyFont="1" applyBorder="1" applyAlignment="1" applyProtection="1">
      <alignment horizontal="center" vertical="center"/>
      <protection locked="0"/>
    </xf>
    <xf numFmtId="2" fontId="17" fillId="0" borderId="45" xfId="6" applyNumberFormat="1" applyFont="1" applyBorder="1" applyAlignment="1" applyProtection="1">
      <alignment horizontal="center" vertical="center"/>
      <protection locked="0"/>
    </xf>
    <xf numFmtId="2" fontId="17" fillId="0" borderId="0" xfId="6" applyNumberFormat="1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7" fillId="0" borderId="2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2" fontId="17" fillId="0" borderId="21" xfId="6" applyNumberFormat="1" applyFont="1" applyBorder="1" applyAlignment="1">
      <alignment horizontal="center" vertical="center"/>
    </xf>
    <xf numFmtId="2" fontId="17" fillId="0" borderId="24" xfId="6" applyNumberFormat="1" applyFont="1" applyBorder="1" applyAlignment="1">
      <alignment horizontal="center" vertical="center"/>
    </xf>
    <xf numFmtId="2" fontId="17" fillId="0" borderId="26" xfId="6" applyNumberFormat="1" applyFont="1" applyBorder="1" applyAlignment="1">
      <alignment horizontal="center" vertical="center"/>
    </xf>
    <xf numFmtId="2" fontId="17" fillId="0" borderId="22" xfId="6" applyNumberFormat="1" applyFont="1" applyBorder="1" applyAlignment="1">
      <alignment horizontal="center" vertical="center"/>
    </xf>
    <xf numFmtId="2" fontId="17" fillId="0" borderId="25" xfId="6" applyNumberFormat="1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/>
    </xf>
    <xf numFmtId="0" fontId="27" fillId="0" borderId="10" xfId="0" applyFont="1" applyBorder="1" applyAlignment="1">
      <alignment horizontal="center" vertical="center"/>
    </xf>
    <xf numFmtId="0" fontId="0" fillId="0" borderId="48" xfId="0" applyBorder="1" applyAlignment="1">
      <alignment horizontal="center"/>
    </xf>
    <xf numFmtId="0" fontId="21" fillId="0" borderId="49" xfId="0" applyFont="1" applyBorder="1" applyAlignment="1">
      <alignment horizontal="center" vertical="center"/>
    </xf>
    <xf numFmtId="0" fontId="22" fillId="0" borderId="50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left" vertical="center" wrapText="1"/>
    </xf>
    <xf numFmtId="0" fontId="22" fillId="0" borderId="13" xfId="0" applyFont="1" applyBorder="1" applyAlignment="1">
      <alignment horizontal="left" vertical="center" wrapText="1"/>
    </xf>
    <xf numFmtId="0" fontId="23" fillId="9" borderId="10" xfId="0" applyFont="1" applyFill="1" applyBorder="1" applyAlignment="1">
      <alignment horizontal="center" vertical="center"/>
    </xf>
  </cellXfs>
  <cellStyles count="7">
    <cellStyle name="Moeda" xfId="2" builtinId="4"/>
    <cellStyle name="Normal" xfId="0" builtinId="0"/>
    <cellStyle name="Normal 2" xfId="3"/>
    <cellStyle name="Normal_Plan1" xfId="6"/>
    <cellStyle name="Porcentagem" xfId="1" builtinId="5"/>
    <cellStyle name="Separador de milhares" xfId="5" builtinId="3"/>
    <cellStyle name="Vírgula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1143000</xdr:colOff>
      <xdr:row>0</xdr:row>
      <xdr:rowOff>114300</xdr:rowOff>
    </xdr:from>
    <xdr:to>
      <xdr:col>5</xdr:col>
      <xdr:colOff>462920</xdr:colOff>
      <xdr:row>2</xdr:row>
      <xdr:rowOff>142875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2514600" y="114300"/>
          <a:ext cx="559689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Arial"/>
              <a:cs typeface="Arial"/>
            </a:rPr>
            <a:t>PREFEITURA MUNICIPAL DE CARMO</a:t>
          </a:r>
          <a:endParaRPr lang="pt-BR" sz="11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Arial"/>
              <a:cs typeface="Arial"/>
            </a:rPr>
            <a:t>Rua Princesa Izabel, n° 91 - centro</a:t>
          </a:r>
        </a:p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Arial"/>
              <a:cs typeface="Arial"/>
            </a:rPr>
            <a:t>CEP: 28.640-000 - CARMO/RJ</a:t>
          </a:r>
        </a:p>
      </xdr:txBody>
    </xdr:sp>
    <xdr:clientData/>
  </xdr:twoCellAnchor>
  <xdr:twoCellAnchor>
    <xdr:from>
      <xdr:col>0</xdr:col>
      <xdr:colOff>409575</xdr:colOff>
      <xdr:row>0</xdr:row>
      <xdr:rowOff>104775</xdr:rowOff>
    </xdr:from>
    <xdr:to>
      <xdr:col>2</xdr:col>
      <xdr:colOff>66675</xdr:colOff>
      <xdr:row>3</xdr:row>
      <xdr:rowOff>152400</xdr:rowOff>
    </xdr:to>
    <xdr:pic>
      <xdr:nvPicPr>
        <xdr:cNvPr id="7" name="Imagem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9575" y="104775"/>
          <a:ext cx="1028700" cy="771525"/>
        </a:xfrm>
        <a:prstGeom prst="rect">
          <a:avLst/>
        </a:prstGeom>
        <a:blipFill dpi="0" rotWithShape="0">
          <a:blip xmlns:r="http://schemas.openxmlformats.org/officeDocument/2006/relationships"/>
          <a:srcRect/>
          <a:stretch>
            <a:fillRect/>
          </a:stretch>
        </a:blip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771525</xdr:colOff>
      <xdr:row>0</xdr:row>
      <xdr:rowOff>114300</xdr:rowOff>
    </xdr:from>
    <xdr:to>
      <xdr:col>5</xdr:col>
      <xdr:colOff>281945</xdr:colOff>
      <xdr:row>2</xdr:row>
      <xdr:rowOff>142875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2143125" y="114300"/>
          <a:ext cx="559689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Arial"/>
              <a:cs typeface="Arial"/>
            </a:rPr>
            <a:t>PREFEITURA MUNICIPAL DE CARMO</a:t>
          </a:r>
          <a:endParaRPr lang="pt-BR" sz="11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Arial"/>
              <a:cs typeface="Arial"/>
            </a:rPr>
            <a:t>Rua Princesa Izabel, n° 91 - centro</a:t>
          </a:r>
        </a:p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Arial"/>
              <a:cs typeface="Arial"/>
            </a:rPr>
            <a:t>CEP: 28.640-000 - CARMO/RJ</a:t>
          </a:r>
        </a:p>
      </xdr:txBody>
    </xdr:sp>
    <xdr:clientData/>
  </xdr:twoCellAnchor>
  <xdr:twoCellAnchor>
    <xdr:from>
      <xdr:col>0</xdr:col>
      <xdr:colOff>295275</xdr:colOff>
      <xdr:row>0</xdr:row>
      <xdr:rowOff>114300</xdr:rowOff>
    </xdr:from>
    <xdr:to>
      <xdr:col>1</xdr:col>
      <xdr:colOff>790575</xdr:colOff>
      <xdr:row>3</xdr:row>
      <xdr:rowOff>161925</xdr:rowOff>
    </xdr:to>
    <xdr:pic>
      <xdr:nvPicPr>
        <xdr:cNvPr id="6" name="Imagem 2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5275" y="114300"/>
          <a:ext cx="1028700" cy="771525"/>
        </a:xfrm>
        <a:prstGeom prst="rect">
          <a:avLst/>
        </a:prstGeom>
        <a:blipFill dpi="0" rotWithShape="0">
          <a:blip xmlns:r="http://schemas.openxmlformats.org/officeDocument/2006/relationships"/>
          <a:srcRect/>
          <a:stretch>
            <a:fillRect/>
          </a:stretch>
        </a:blip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409575</xdr:colOff>
      <xdr:row>4</xdr:row>
      <xdr:rowOff>9525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28700" cy="771525"/>
        </a:xfrm>
        <a:prstGeom prst="rect">
          <a:avLst/>
        </a:prstGeom>
        <a:blipFill dpi="0" rotWithShape="0">
          <a:blip xmlns:r="http://schemas.openxmlformats.org/officeDocument/2006/relationships"/>
          <a:srcRect/>
          <a:stretch>
            <a:fillRect/>
          </a:stretch>
        </a:blip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2009775</xdr:colOff>
      <xdr:row>0</xdr:row>
      <xdr:rowOff>95250</xdr:rowOff>
    </xdr:from>
    <xdr:to>
      <xdr:col>10</xdr:col>
      <xdr:colOff>481970</xdr:colOff>
      <xdr:row>3</xdr:row>
      <xdr:rowOff>38100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2628900" y="95250"/>
          <a:ext cx="559689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Arial"/>
              <a:cs typeface="Arial"/>
            </a:rPr>
            <a:t>PREFEITURA MUNICIPAL DE CARMO</a:t>
          </a:r>
          <a:endParaRPr lang="pt-BR" sz="11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Arial"/>
              <a:cs typeface="Arial"/>
            </a:rPr>
            <a:t>Rua Princesa Izabel, n° 91 - centro</a:t>
          </a:r>
        </a:p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Arial"/>
              <a:cs typeface="Arial"/>
            </a:rPr>
            <a:t>CEP: 28.640-000 - CARMO/RJ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0</xdr:rowOff>
    </xdr:from>
    <xdr:to>
      <xdr:col>0</xdr:col>
      <xdr:colOff>1085850</xdr:colOff>
      <xdr:row>3</xdr:row>
      <xdr:rowOff>120132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809625" cy="691632"/>
        </a:xfrm>
        <a:prstGeom prst="rect">
          <a:avLst/>
        </a:prstGeom>
        <a:blipFill dpi="0" rotWithShape="0">
          <a:blip xmlns:r="http://schemas.openxmlformats.org/officeDocument/2006/relationships"/>
          <a:srcRect/>
          <a:stretch>
            <a:fillRect/>
          </a:stretch>
        </a:blip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1276350</xdr:colOff>
      <xdr:row>0</xdr:row>
      <xdr:rowOff>114300</xdr:rowOff>
    </xdr:from>
    <xdr:to>
      <xdr:col>3</xdr:col>
      <xdr:colOff>742950</xdr:colOff>
      <xdr:row>4</xdr:row>
      <xdr:rowOff>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3048000" y="114300"/>
          <a:ext cx="31432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Arial"/>
              <a:cs typeface="Arial"/>
            </a:rPr>
            <a:t>PREFEITURA MUNICIPAL DE CARMO</a:t>
          </a:r>
          <a:endParaRPr lang="pt-BR" sz="11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Arial"/>
              <a:cs typeface="Arial"/>
            </a:rPr>
            <a:t>Rua Princesa Izabel, n° 91 - centro</a:t>
          </a:r>
        </a:p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Arial"/>
              <a:cs typeface="Arial"/>
            </a:rPr>
            <a:t>CEP: 28.640-000 - CARMO/RJ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NGENHEIRO-OBRAS/Downloads/PLANILHA%20JARDIN%20PARAISO%20V3.0.5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Vanessa\Desktop\SALVAR\PEFEITURA%20CARMO\MURO%20DE%20CONTEN&#199;&#195;O%20ULISSES%20LEMGRUBER\PL.OR&#199;.MURO%20CONTEN&#199;&#195;O_RUA%20CARMIND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NU"/>
      <sheetName val="DADOS"/>
      <sheetName val="NOVO"/>
      <sheetName val="BDI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"/>
    </sheetNames>
    <sheetDataSet>
      <sheetData sheetId="0" refreshError="1"/>
      <sheetData sheetId="1">
        <row r="5">
          <cell r="F5" t="str">
            <v>PREFEITURA MUNICIPAL DE ALÉM PARAÍBA</v>
          </cell>
        </row>
      </sheetData>
      <sheetData sheetId="2" refreshError="1"/>
      <sheetData sheetId="3">
        <row r="138">
          <cell r="A138" t="str">
            <v>(SELECIONAR)</v>
          </cell>
        </row>
        <row r="139">
          <cell r="A139" t="str">
            <v>Construção e Reforma de Edifícios</v>
          </cell>
        </row>
        <row r="140">
          <cell r="A140" t="str">
            <v>Construção de Praças Urbanas, Rodovias, Ferrovias e recapeamento e pavimentação de vias urbanas</v>
          </cell>
        </row>
        <row r="141">
          <cell r="A141" t="str">
            <v>Construção de Redes de Abastecimento de Água, Coleta de Esgoto</v>
          </cell>
        </row>
        <row r="142">
          <cell r="A142" t="str">
            <v>Construção e Manutenção de Estações e Redes de Distribuição de Energia Elétrica</v>
          </cell>
        </row>
        <row r="143">
          <cell r="A143" t="str">
            <v>Obras Portuárias, Marítimas e Fluviais</v>
          </cell>
        </row>
        <row r="144">
          <cell r="A144" t="str">
            <v>Fornecimento de Materiais e Equipamentos (aquisição indireta - em conjunto com licitação de obras)</v>
          </cell>
        </row>
        <row r="145">
          <cell r="A145" t="str">
            <v>Fornecimento de Materiais e Equipamentos (aquisição direta)</v>
          </cell>
        </row>
        <row r="146">
          <cell r="A146" t="str">
            <v>Estudos e Projetos, Planos e Gerenciamento e outros correlatos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emória de Cálculo"/>
      <sheetName val="Orçamento"/>
      <sheetName val="Cronograma"/>
      <sheetName val="BDI"/>
    </sheetNames>
    <sheetDataSet>
      <sheetData sheetId="0"/>
      <sheetData sheetId="1">
        <row r="7">
          <cell r="B7" t="str">
            <v xml:space="preserve">Construção de Muro de Concreto Armado 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4"/>
  <sheetViews>
    <sheetView showGridLines="0" topLeftCell="A56" workbookViewId="0">
      <selection activeCell="C25" sqref="C25:H25"/>
    </sheetView>
  </sheetViews>
  <sheetFormatPr defaultRowHeight="15"/>
  <cols>
    <col min="1" max="1" width="8" style="1" customWidth="1"/>
    <col min="2" max="2" width="12.5703125" style="1" bestFit="1" customWidth="1"/>
    <col min="3" max="3" width="73.5703125" style="3" customWidth="1"/>
    <col min="4" max="4" width="9.5703125" style="1" customWidth="1"/>
    <col min="5" max="5" width="11" style="2" customWidth="1"/>
    <col min="6" max="6" width="11.28515625" style="2" customWidth="1"/>
    <col min="7" max="7" width="13.42578125" style="34" customWidth="1"/>
    <col min="8" max="8" width="27.85546875" style="34" customWidth="1"/>
  </cols>
  <sheetData>
    <row r="1" spans="1:8">
      <c r="A1" s="10"/>
      <c r="B1" s="11"/>
      <c r="C1" s="11"/>
      <c r="D1" s="11"/>
      <c r="E1" s="11"/>
      <c r="F1" s="11"/>
      <c r="G1" s="66"/>
      <c r="H1" s="29"/>
    </row>
    <row r="2" spans="1:8" ht="23.25">
      <c r="A2" s="12"/>
      <c r="B2"/>
      <c r="C2" s="171"/>
      <c r="D2" s="171"/>
      <c r="E2" s="171"/>
      <c r="F2" s="171"/>
      <c r="G2" s="67"/>
      <c r="H2" s="30"/>
    </row>
    <row r="3" spans="1:8" ht="18.75">
      <c r="A3" s="12"/>
      <c r="B3"/>
      <c r="C3" s="172"/>
      <c r="D3" s="172"/>
      <c r="E3" s="172"/>
      <c r="F3" s="172"/>
      <c r="G3" s="68"/>
      <c r="H3" s="31"/>
    </row>
    <row r="4" spans="1:8" ht="18.75">
      <c r="A4" s="178" t="s">
        <v>94</v>
      </c>
      <c r="B4" s="172"/>
      <c r="C4" s="172"/>
      <c r="D4" s="172"/>
      <c r="E4" s="172"/>
      <c r="F4" s="172"/>
      <c r="G4" s="172"/>
      <c r="H4" s="179"/>
    </row>
    <row r="5" spans="1:8" ht="18.75">
      <c r="A5" s="15"/>
      <c r="B5" s="16"/>
      <c r="C5" s="17"/>
      <c r="D5" s="17"/>
      <c r="E5" s="17"/>
      <c r="F5" s="17"/>
      <c r="G5" s="69"/>
      <c r="H5" s="32"/>
    </row>
    <row r="6" spans="1:8" ht="21">
      <c r="A6" s="173" t="s">
        <v>33</v>
      </c>
      <c r="B6" s="174"/>
      <c r="C6" s="174"/>
      <c r="D6" s="174"/>
      <c r="E6" s="174"/>
      <c r="F6" s="174"/>
      <c r="G6" s="174"/>
      <c r="H6" s="175"/>
    </row>
    <row r="7" spans="1:8" ht="15" customHeight="1">
      <c r="A7" s="18" t="s">
        <v>24</v>
      </c>
      <c r="B7" s="176" t="str">
        <f>Orçamento!B7</f>
        <v xml:space="preserve">Construção de Muro de Concreto Armado </v>
      </c>
      <c r="C7" s="177"/>
      <c r="D7" s="177"/>
      <c r="E7" s="177"/>
      <c r="F7" s="177"/>
      <c r="G7" s="177"/>
      <c r="H7" s="177"/>
    </row>
    <row r="8" spans="1:8">
      <c r="A8" s="19" t="s">
        <v>25</v>
      </c>
      <c r="B8" s="177" t="str">
        <f>Orçamento!B8</f>
        <v xml:space="preserve"> Rua D_ Trecho Início_Bairro Ulisses Lemgruber(Morro Estado)</v>
      </c>
      <c r="C8" s="177"/>
      <c r="D8" s="177"/>
      <c r="E8" s="177"/>
      <c r="F8" s="177"/>
      <c r="G8" s="177"/>
      <c r="H8" s="177"/>
    </row>
    <row r="9" spans="1:8">
      <c r="A9" s="59" t="s">
        <v>0</v>
      </c>
      <c r="B9" s="60" t="s">
        <v>6</v>
      </c>
      <c r="C9" s="60" t="s">
        <v>1</v>
      </c>
      <c r="D9" s="60"/>
      <c r="E9" s="61"/>
      <c r="F9" s="62"/>
      <c r="G9" s="70"/>
      <c r="H9" s="63"/>
    </row>
    <row r="10" spans="1:8">
      <c r="A10" s="38">
        <v>1</v>
      </c>
      <c r="B10" s="26"/>
      <c r="C10" s="26" t="s">
        <v>7</v>
      </c>
      <c r="D10" s="26"/>
      <c r="E10" s="26"/>
      <c r="F10" s="26"/>
      <c r="G10" s="71"/>
      <c r="H10" s="46"/>
    </row>
    <row r="11" spans="1:8" ht="29.25" customHeight="1">
      <c r="A11" s="39" t="s">
        <v>29</v>
      </c>
      <c r="B11" s="8" t="s">
        <v>55</v>
      </c>
      <c r="C11" s="180" t="s">
        <v>54</v>
      </c>
      <c r="D11" s="180"/>
      <c r="E11" s="180"/>
      <c r="F11" s="180"/>
      <c r="G11" s="180"/>
      <c r="H11" s="181"/>
    </row>
    <row r="12" spans="1:8">
      <c r="A12" s="39"/>
      <c r="B12" s="8"/>
      <c r="C12" s="51"/>
      <c r="D12" s="8"/>
      <c r="E12" s="9" t="s">
        <v>3</v>
      </c>
      <c r="F12" s="9" t="s">
        <v>3</v>
      </c>
      <c r="G12" s="27" t="s">
        <v>58</v>
      </c>
      <c r="H12" s="65" t="s">
        <v>60</v>
      </c>
    </row>
    <row r="13" spans="1:8" ht="30">
      <c r="A13" s="39"/>
      <c r="B13" s="8"/>
      <c r="C13" s="52"/>
      <c r="D13" s="8"/>
      <c r="E13" s="9">
        <v>3</v>
      </c>
      <c r="F13" s="9">
        <v>1.5</v>
      </c>
      <c r="G13" s="54">
        <f>E13*F13</f>
        <v>4.5</v>
      </c>
      <c r="H13" s="55" t="s">
        <v>101</v>
      </c>
    </row>
    <row r="14" spans="1:8" hidden="1">
      <c r="A14" s="38"/>
      <c r="B14" s="25"/>
      <c r="C14" s="26" t="s">
        <v>10</v>
      </c>
      <c r="D14" s="25"/>
      <c r="E14" s="25"/>
      <c r="F14" s="25"/>
      <c r="G14" s="28"/>
      <c r="H14" s="48"/>
    </row>
    <row r="15" spans="1:8" hidden="1">
      <c r="A15" s="39"/>
      <c r="B15" s="8">
        <v>85334</v>
      </c>
      <c r="C15" s="52" t="s">
        <v>17</v>
      </c>
      <c r="D15" s="8" t="s">
        <v>4</v>
      </c>
      <c r="E15" s="9" t="e">
        <f>#REF!</f>
        <v>#REF!</v>
      </c>
      <c r="F15" s="9"/>
      <c r="G15" s="27" t="e">
        <f>ROUND(#REF!*F15,2)+F15</f>
        <v>#REF!</v>
      </c>
      <c r="H15" s="47" t="e">
        <f>ROUND(G15*E15,2)</f>
        <v>#REF!</v>
      </c>
    </row>
    <row r="16" spans="1:8" hidden="1">
      <c r="A16" s="39"/>
      <c r="B16" s="8">
        <v>85333</v>
      </c>
      <c r="C16" s="52" t="s">
        <v>14</v>
      </c>
      <c r="D16" s="8" t="s">
        <v>15</v>
      </c>
      <c r="E16" s="9" t="e">
        <f>#REF!</f>
        <v>#REF!</v>
      </c>
      <c r="F16" s="9"/>
      <c r="G16" s="27" t="e">
        <f>ROUND(#REF!*F16,2)+F16</f>
        <v>#REF!</v>
      </c>
      <c r="H16" s="47" t="e">
        <f t="shared" ref="H16:H21" si="0">ROUND(G16*E16,2)</f>
        <v>#REF!</v>
      </c>
    </row>
    <row r="17" spans="1:12" hidden="1">
      <c r="A17" s="39"/>
      <c r="B17" s="8">
        <v>72178</v>
      </c>
      <c r="C17" s="52" t="s">
        <v>18</v>
      </c>
      <c r="D17" s="8" t="s">
        <v>4</v>
      </c>
      <c r="E17" s="9" t="e">
        <f>#REF!</f>
        <v>#REF!</v>
      </c>
      <c r="F17" s="9"/>
      <c r="G17" s="27" t="e">
        <f>ROUND(#REF!*F17,2)+F17</f>
        <v>#REF!</v>
      </c>
      <c r="H17" s="47" t="e">
        <f t="shared" si="0"/>
        <v>#REF!</v>
      </c>
    </row>
    <row r="18" spans="1:12" hidden="1">
      <c r="A18" s="39"/>
      <c r="B18" s="8">
        <v>85369</v>
      </c>
      <c r="C18" s="52" t="s">
        <v>16</v>
      </c>
      <c r="D18" s="8" t="s">
        <v>4</v>
      </c>
      <c r="E18" s="9" t="e">
        <f>#REF!</f>
        <v>#REF!</v>
      </c>
      <c r="F18" s="9"/>
      <c r="G18" s="27" t="e">
        <f>ROUND(#REF!*F18,2)+F18</f>
        <v>#REF!</v>
      </c>
      <c r="H18" s="47" t="e">
        <f t="shared" si="0"/>
        <v>#REF!</v>
      </c>
    </row>
    <row r="19" spans="1:12" hidden="1">
      <c r="A19" s="39"/>
      <c r="B19" s="8">
        <v>72215</v>
      </c>
      <c r="C19" s="52" t="s">
        <v>12</v>
      </c>
      <c r="D19" s="8" t="s">
        <v>13</v>
      </c>
      <c r="E19" s="9" t="e">
        <f>#REF!</f>
        <v>#REF!</v>
      </c>
      <c r="F19" s="9"/>
      <c r="G19" s="27" t="e">
        <f>ROUND(#REF!*F19,2)+F19</f>
        <v>#REF!</v>
      </c>
      <c r="H19" s="47" t="e">
        <f t="shared" si="0"/>
        <v>#REF!</v>
      </c>
    </row>
    <row r="20" spans="1:12" ht="30" hidden="1">
      <c r="A20" s="39"/>
      <c r="B20" s="8" t="s">
        <v>30</v>
      </c>
      <c r="C20" s="51" t="s">
        <v>32</v>
      </c>
      <c r="D20" s="8" t="s">
        <v>4</v>
      </c>
      <c r="E20" s="9" t="e">
        <f>#REF!</f>
        <v>#REF!</v>
      </c>
      <c r="F20" s="9"/>
      <c r="G20" s="27" t="e">
        <f>ROUND(#REF!*F20,2)+F20</f>
        <v>#REF!</v>
      </c>
      <c r="H20" s="47" t="e">
        <f t="shared" si="0"/>
        <v>#REF!</v>
      </c>
    </row>
    <row r="21" spans="1:12" ht="15" hidden="1" customHeight="1">
      <c r="A21" s="39"/>
      <c r="B21" s="8">
        <v>85332</v>
      </c>
      <c r="C21" s="51" t="s">
        <v>31</v>
      </c>
      <c r="D21" s="8" t="s">
        <v>15</v>
      </c>
      <c r="E21" s="9" t="e">
        <f>#REF!</f>
        <v>#REF!</v>
      </c>
      <c r="F21" s="9"/>
      <c r="G21" s="27" t="e">
        <f>ROUND(#REF!*F21,2)+F21</f>
        <v>#REF!</v>
      </c>
      <c r="H21" s="47" t="e">
        <f t="shared" si="0"/>
        <v>#REF!</v>
      </c>
    </row>
    <row r="22" spans="1:12" ht="15" hidden="1" customHeight="1">
      <c r="A22" s="39"/>
      <c r="B22" s="8"/>
      <c r="C22" s="51"/>
      <c r="D22" s="8"/>
      <c r="E22" s="9"/>
      <c r="F22" s="9"/>
      <c r="G22" s="37" t="s">
        <v>34</v>
      </c>
      <c r="H22" s="49" t="e">
        <f>SUM(H15:H21)</f>
        <v>#REF!</v>
      </c>
    </row>
    <row r="23" spans="1:12">
      <c r="A23" s="39"/>
      <c r="B23" s="8"/>
      <c r="C23" s="51"/>
      <c r="D23" s="8"/>
      <c r="E23" s="9"/>
      <c r="F23" s="56" t="s">
        <v>41</v>
      </c>
      <c r="G23" s="37">
        <f>G13</f>
        <v>4.5</v>
      </c>
      <c r="H23" s="55"/>
    </row>
    <row r="24" spans="1:12" ht="15" customHeight="1">
      <c r="A24" s="38">
        <v>2</v>
      </c>
      <c r="B24" s="23"/>
      <c r="C24" s="53" t="s">
        <v>56</v>
      </c>
      <c r="D24" s="23"/>
      <c r="E24" s="24"/>
      <c r="F24" s="24"/>
      <c r="G24" s="28"/>
      <c r="H24" s="48"/>
    </row>
    <row r="25" spans="1:12" ht="41.25" customHeight="1">
      <c r="A25" s="39" t="s">
        <v>11</v>
      </c>
      <c r="B25" s="36">
        <v>90102</v>
      </c>
      <c r="C25" s="180" t="s">
        <v>59</v>
      </c>
      <c r="D25" s="180"/>
      <c r="E25" s="180"/>
      <c r="F25" s="180"/>
      <c r="G25" s="180"/>
      <c r="H25" s="181"/>
    </row>
    <row r="26" spans="1:12">
      <c r="A26" s="39"/>
      <c r="B26" s="36"/>
      <c r="C26" s="51"/>
      <c r="D26" s="8" t="s">
        <v>52</v>
      </c>
      <c r="E26" s="9" t="s">
        <v>61</v>
      </c>
      <c r="F26" s="9" t="s">
        <v>35</v>
      </c>
      <c r="G26" s="27" t="s">
        <v>57</v>
      </c>
      <c r="H26" s="65" t="s">
        <v>60</v>
      </c>
    </row>
    <row r="27" spans="1:12" ht="30">
      <c r="A27" s="39"/>
      <c r="B27" s="36"/>
      <c r="C27" s="77" t="s">
        <v>102</v>
      </c>
      <c r="D27" s="9">
        <v>3.35</v>
      </c>
      <c r="E27" s="9">
        <v>24</v>
      </c>
      <c r="F27" s="9">
        <v>4.7</v>
      </c>
      <c r="G27" s="27">
        <f t="shared" ref="G27" si="1">D27*E27*F27</f>
        <v>377.88000000000005</v>
      </c>
      <c r="H27" s="143" t="s">
        <v>96</v>
      </c>
    </row>
    <row r="28" spans="1:12">
      <c r="A28" s="39"/>
      <c r="B28" s="36"/>
      <c r="C28" s="51"/>
      <c r="D28" s="8"/>
      <c r="E28" s="9"/>
      <c r="F28" s="56" t="s">
        <v>41</v>
      </c>
      <c r="G28" s="37">
        <f>SUM(G27:G27)</f>
        <v>377.88000000000005</v>
      </c>
      <c r="H28" s="47"/>
      <c r="L28" s="57"/>
    </row>
    <row r="29" spans="1:12" ht="38.25" customHeight="1">
      <c r="A29" s="39" t="s">
        <v>19</v>
      </c>
      <c r="B29" s="36">
        <v>94306</v>
      </c>
      <c r="C29" s="180" t="s">
        <v>62</v>
      </c>
      <c r="D29" s="180"/>
      <c r="E29" s="180"/>
      <c r="F29" s="180"/>
      <c r="G29" s="180"/>
      <c r="H29" s="181"/>
    </row>
    <row r="30" spans="1:12">
      <c r="A30" s="39"/>
      <c r="B30" s="36"/>
      <c r="C30" s="51"/>
      <c r="D30" s="8" t="s">
        <v>52</v>
      </c>
      <c r="E30" s="9" t="s">
        <v>61</v>
      </c>
      <c r="F30" s="9" t="s">
        <v>35</v>
      </c>
      <c r="G30" s="27" t="s">
        <v>57</v>
      </c>
      <c r="H30" s="65" t="s">
        <v>60</v>
      </c>
    </row>
    <row r="31" spans="1:12" ht="25.5">
      <c r="A31" s="39"/>
      <c r="B31" s="36"/>
      <c r="C31" s="77" t="s">
        <v>102</v>
      </c>
      <c r="D31" s="9">
        <f>3.35-0.5</f>
        <v>2.85</v>
      </c>
      <c r="E31" s="9">
        <f>E27</f>
        <v>24</v>
      </c>
      <c r="F31" s="9">
        <f>F27-0.7</f>
        <v>4</v>
      </c>
      <c r="G31" s="27">
        <f t="shared" ref="G31" si="2">D31*E31*F31</f>
        <v>273.60000000000002</v>
      </c>
      <c r="H31" s="157" t="s">
        <v>132</v>
      </c>
    </row>
    <row r="32" spans="1:12">
      <c r="A32" s="39"/>
      <c r="B32" s="36"/>
      <c r="C32" s="51"/>
      <c r="D32" s="8"/>
      <c r="E32" s="9"/>
      <c r="F32" s="56" t="s">
        <v>41</v>
      </c>
      <c r="G32" s="37">
        <f>SUM(G31:G31)</f>
        <v>273.60000000000002</v>
      </c>
      <c r="H32" s="47"/>
    </row>
    <row r="33" spans="1:8">
      <c r="A33" s="39" t="s">
        <v>20</v>
      </c>
      <c r="B33" s="36">
        <v>97918</v>
      </c>
      <c r="C33" s="159" t="s">
        <v>65</v>
      </c>
      <c r="D33" s="160"/>
      <c r="E33" s="160"/>
      <c r="F33" s="160"/>
      <c r="G33" s="160"/>
      <c r="H33" s="161"/>
    </row>
    <row r="34" spans="1:8">
      <c r="A34" s="39"/>
      <c r="B34" s="36"/>
      <c r="C34" s="51"/>
      <c r="D34" s="8"/>
      <c r="E34" s="9" t="s">
        <v>67</v>
      </c>
      <c r="F34" s="9" t="s">
        <v>68</v>
      </c>
      <c r="G34" s="27" t="s">
        <v>66</v>
      </c>
      <c r="H34" s="65" t="s">
        <v>60</v>
      </c>
    </row>
    <row r="35" spans="1:8">
      <c r="A35" s="39"/>
      <c r="B35" s="36"/>
      <c r="C35" s="51"/>
      <c r="D35" s="8"/>
      <c r="E35" s="9">
        <v>25</v>
      </c>
      <c r="F35" s="9">
        <v>15</v>
      </c>
      <c r="G35" s="27">
        <f>E35*F35</f>
        <v>375</v>
      </c>
      <c r="H35" s="64" t="s">
        <v>69</v>
      </c>
    </row>
    <row r="36" spans="1:8">
      <c r="A36" s="39"/>
      <c r="B36" s="36"/>
      <c r="C36" s="51"/>
      <c r="D36" s="8"/>
      <c r="E36" s="9"/>
      <c r="F36" s="56" t="s">
        <v>41</v>
      </c>
      <c r="G36" s="37">
        <f>SUM(G35)</f>
        <v>375</v>
      </c>
      <c r="H36" s="47"/>
    </row>
    <row r="37" spans="1:8">
      <c r="A37" s="38">
        <v>3</v>
      </c>
      <c r="B37" s="23"/>
      <c r="C37" s="53" t="s">
        <v>70</v>
      </c>
      <c r="D37" s="23"/>
      <c r="E37" s="24"/>
      <c r="F37" s="24"/>
      <c r="G37" s="28"/>
      <c r="H37" s="48"/>
    </row>
    <row r="38" spans="1:8" ht="38.25" customHeight="1">
      <c r="A38" s="39" t="s">
        <v>21</v>
      </c>
      <c r="B38" s="8">
        <v>100341</v>
      </c>
      <c r="C38" s="159" t="s">
        <v>71</v>
      </c>
      <c r="D38" s="160"/>
      <c r="E38" s="160"/>
      <c r="F38" s="160"/>
      <c r="G38" s="160"/>
      <c r="H38" s="161"/>
    </row>
    <row r="39" spans="1:8">
      <c r="A39" s="39"/>
      <c r="B39" s="8"/>
      <c r="C39" s="51"/>
      <c r="D39" s="8"/>
      <c r="E39" s="9" t="s">
        <v>3</v>
      </c>
      <c r="F39" s="9" t="s">
        <v>87</v>
      </c>
      <c r="G39" s="27" t="s">
        <v>58</v>
      </c>
      <c r="H39" s="65" t="s">
        <v>60</v>
      </c>
    </row>
    <row r="40" spans="1:8" ht="15" customHeight="1">
      <c r="A40" s="39"/>
      <c r="B40" s="8"/>
      <c r="C40" s="77" t="s">
        <v>102</v>
      </c>
      <c r="D40" s="8"/>
      <c r="E40" s="9">
        <v>24</v>
      </c>
      <c r="F40" s="9">
        <v>10.199999999999999</v>
      </c>
      <c r="G40" s="27">
        <f>ROUND(F40*E40,2)</f>
        <v>244.8</v>
      </c>
      <c r="H40" s="64" t="s">
        <v>85</v>
      </c>
    </row>
    <row r="41" spans="1:8">
      <c r="A41" s="39"/>
      <c r="B41" s="8"/>
      <c r="C41" s="51"/>
      <c r="D41" s="8"/>
      <c r="E41" s="9"/>
      <c r="F41" s="56" t="s">
        <v>41</v>
      </c>
      <c r="G41" s="37">
        <f>SUM(G40:G40)</f>
        <v>244.8</v>
      </c>
      <c r="H41" s="75"/>
    </row>
    <row r="42" spans="1:8">
      <c r="A42" s="39"/>
      <c r="B42" s="8"/>
      <c r="C42" s="51"/>
      <c r="D42" s="8"/>
      <c r="E42" s="9"/>
      <c r="F42" s="9"/>
      <c r="G42" s="27"/>
      <c r="H42" s="65"/>
    </row>
    <row r="43" spans="1:8" ht="15" customHeight="1">
      <c r="A43" s="39" t="s">
        <v>75</v>
      </c>
      <c r="B43" s="8">
        <v>100342</v>
      </c>
      <c r="C43" s="159" t="s">
        <v>73</v>
      </c>
      <c r="D43" s="160"/>
      <c r="E43" s="160"/>
      <c r="F43" s="160"/>
      <c r="G43" s="160"/>
      <c r="H43" s="161"/>
    </row>
    <row r="44" spans="1:8">
      <c r="A44" s="39"/>
      <c r="B44" s="8"/>
      <c r="C44" s="51"/>
      <c r="D44" s="8"/>
      <c r="E44" s="8" t="s">
        <v>84</v>
      </c>
      <c r="F44" s="9" t="s">
        <v>3</v>
      </c>
      <c r="G44" s="9" t="s">
        <v>72</v>
      </c>
      <c r="H44" s="65"/>
    </row>
    <row r="45" spans="1:8">
      <c r="A45" s="39"/>
      <c r="B45" s="8"/>
      <c r="C45" s="77" t="s">
        <v>102</v>
      </c>
      <c r="D45" s="73"/>
      <c r="E45" s="8">
        <v>25.24</v>
      </c>
      <c r="F45" s="9">
        <v>24</v>
      </c>
      <c r="G45" s="9">
        <f t="shared" ref="G45" si="3">ROUND(F45*E45,2)</f>
        <v>605.76</v>
      </c>
      <c r="H45" s="144" t="s">
        <v>85</v>
      </c>
    </row>
    <row r="46" spans="1:8">
      <c r="A46" s="39"/>
      <c r="B46" s="8"/>
      <c r="C46" s="51"/>
      <c r="D46" s="73"/>
      <c r="E46" s="9"/>
      <c r="F46" s="56" t="s">
        <v>41</v>
      </c>
      <c r="G46" s="58">
        <f>SUM(G45:G45)</f>
        <v>605.76</v>
      </c>
      <c r="H46" s="74"/>
    </row>
    <row r="47" spans="1:8">
      <c r="A47" s="39"/>
      <c r="B47" s="8"/>
      <c r="C47" s="76"/>
      <c r="D47" s="73"/>
      <c r="E47" s="79"/>
      <c r="F47" s="80"/>
      <c r="G47" s="81"/>
      <c r="H47" s="74"/>
    </row>
    <row r="48" spans="1:8">
      <c r="A48" s="39" t="s">
        <v>77</v>
      </c>
      <c r="B48" s="8">
        <v>100343</v>
      </c>
      <c r="C48" s="159" t="s">
        <v>82</v>
      </c>
      <c r="D48" s="160"/>
      <c r="E48" s="160"/>
      <c r="F48" s="160"/>
      <c r="G48" s="160"/>
      <c r="H48" s="161"/>
    </row>
    <row r="49" spans="1:8">
      <c r="A49" s="39"/>
      <c r="B49" s="8"/>
      <c r="C49" s="51"/>
      <c r="D49" s="8"/>
      <c r="E49" s="8" t="s">
        <v>84</v>
      </c>
      <c r="F49" s="9" t="s">
        <v>3</v>
      </c>
      <c r="G49" s="9" t="s">
        <v>72</v>
      </c>
      <c r="H49" s="65"/>
    </row>
    <row r="50" spans="1:8">
      <c r="A50" s="39"/>
      <c r="B50" s="8"/>
      <c r="C50" s="77" t="s">
        <v>102</v>
      </c>
      <c r="D50" s="73"/>
      <c r="E50" s="8">
        <v>20.76</v>
      </c>
      <c r="F50" s="9">
        <v>24</v>
      </c>
      <c r="G50" s="9">
        <f t="shared" ref="G50" si="4">ROUND(F50*E50,2)</f>
        <v>498.24</v>
      </c>
      <c r="H50" s="144" t="s">
        <v>85</v>
      </c>
    </row>
    <row r="51" spans="1:8">
      <c r="A51" s="39"/>
      <c r="B51" s="8"/>
      <c r="C51" s="51"/>
      <c r="D51" s="73"/>
      <c r="E51" s="9"/>
      <c r="F51" s="56" t="s">
        <v>41</v>
      </c>
      <c r="G51" s="58">
        <f>SUM(G50:G50)</f>
        <v>498.24</v>
      </c>
      <c r="H51" s="74"/>
    </row>
    <row r="52" spans="1:8">
      <c r="A52" s="39"/>
      <c r="B52" s="8"/>
      <c r="C52" s="76"/>
      <c r="D52" s="73"/>
      <c r="E52" s="79"/>
      <c r="F52" s="80"/>
      <c r="G52" s="81"/>
      <c r="H52" s="74"/>
    </row>
    <row r="53" spans="1:8" ht="15" customHeight="1">
      <c r="A53" s="39" t="s">
        <v>77</v>
      </c>
      <c r="B53" s="8">
        <v>100346</v>
      </c>
      <c r="C53" s="159" t="s">
        <v>83</v>
      </c>
      <c r="D53" s="160"/>
      <c r="E53" s="160"/>
      <c r="F53" s="160"/>
      <c r="G53" s="160"/>
      <c r="H53" s="161"/>
    </row>
    <row r="54" spans="1:8">
      <c r="A54" s="39"/>
      <c r="B54" s="8"/>
      <c r="C54" s="51"/>
      <c r="D54" s="8"/>
      <c r="E54" s="8" t="s">
        <v>84</v>
      </c>
      <c r="F54" s="9" t="s">
        <v>3</v>
      </c>
      <c r="G54" s="9" t="s">
        <v>72</v>
      </c>
      <c r="H54" s="65"/>
    </row>
    <row r="55" spans="1:8">
      <c r="A55" s="39"/>
      <c r="B55" s="8"/>
      <c r="C55" s="77" t="s">
        <v>102</v>
      </c>
      <c r="D55" s="73"/>
      <c r="E55" s="8">
        <v>102.73</v>
      </c>
      <c r="F55" s="9">
        <v>24</v>
      </c>
      <c r="G55" s="9">
        <f t="shared" ref="G55" si="5">ROUND(F55*E55,2)</f>
        <v>2465.52</v>
      </c>
      <c r="H55" s="144" t="s">
        <v>85</v>
      </c>
    </row>
    <row r="56" spans="1:8">
      <c r="A56" s="39"/>
      <c r="B56" s="8"/>
      <c r="C56" s="51"/>
      <c r="D56" s="73"/>
      <c r="E56" s="9"/>
      <c r="F56" s="56" t="s">
        <v>41</v>
      </c>
      <c r="G56" s="58">
        <f>SUM(G55:G55)</f>
        <v>2465.52</v>
      </c>
      <c r="H56" s="74"/>
    </row>
    <row r="57" spans="1:8">
      <c r="A57" s="39"/>
      <c r="B57" s="8"/>
      <c r="C57" s="76"/>
      <c r="D57" s="73"/>
      <c r="E57" s="79"/>
      <c r="F57" s="80"/>
      <c r="G57" s="81"/>
      <c r="H57" s="74"/>
    </row>
    <row r="58" spans="1:8">
      <c r="A58" s="39" t="s">
        <v>78</v>
      </c>
      <c r="B58" s="8">
        <v>100349</v>
      </c>
      <c r="C58" s="159" t="s">
        <v>74</v>
      </c>
      <c r="D58" s="160"/>
      <c r="E58" s="160"/>
      <c r="F58" s="160"/>
      <c r="G58" s="160"/>
      <c r="H58" s="161"/>
    </row>
    <row r="59" spans="1:8">
      <c r="A59" s="39"/>
      <c r="B59" s="8"/>
      <c r="C59" s="51"/>
      <c r="D59" s="8"/>
      <c r="E59" s="9" t="s">
        <v>3</v>
      </c>
      <c r="F59" s="9" t="s">
        <v>88</v>
      </c>
      <c r="G59" s="27" t="s">
        <v>57</v>
      </c>
      <c r="H59" s="65"/>
    </row>
    <row r="60" spans="1:8">
      <c r="A60" s="39"/>
      <c r="B60" s="8"/>
      <c r="C60" s="77" t="s">
        <v>102</v>
      </c>
      <c r="D60" s="9"/>
      <c r="E60" s="9">
        <v>24</v>
      </c>
      <c r="F60" s="9">
        <v>3.6</v>
      </c>
      <c r="G60" s="58">
        <f t="shared" ref="G60" si="6">ROUND(E60*F60,2)</f>
        <v>86.4</v>
      </c>
      <c r="H60" s="144" t="s">
        <v>85</v>
      </c>
    </row>
    <row r="61" spans="1:8">
      <c r="A61" s="39"/>
      <c r="B61" s="8"/>
      <c r="C61" s="76"/>
      <c r="D61" s="79"/>
      <c r="E61" s="79"/>
      <c r="F61" s="56" t="s">
        <v>41</v>
      </c>
      <c r="G61" s="58">
        <f>SUM(G60:G60)</f>
        <v>86.4</v>
      </c>
      <c r="H61" s="78"/>
    </row>
    <row r="62" spans="1:8">
      <c r="A62" s="39"/>
      <c r="B62" s="8"/>
      <c r="C62" s="76"/>
      <c r="D62" s="79"/>
      <c r="E62" s="79"/>
      <c r="F62" s="79"/>
      <c r="G62" s="81"/>
      <c r="H62" s="78"/>
    </row>
    <row r="63" spans="1:8" ht="32.25" customHeight="1">
      <c r="A63" s="39" t="s">
        <v>80</v>
      </c>
      <c r="B63" s="8">
        <v>94962</v>
      </c>
      <c r="C63" s="159" t="s">
        <v>107</v>
      </c>
      <c r="D63" s="160"/>
      <c r="E63" s="160"/>
      <c r="F63" s="160"/>
      <c r="G63" s="160"/>
      <c r="H63" s="161"/>
    </row>
    <row r="64" spans="1:8">
      <c r="A64" s="39"/>
      <c r="B64" s="8"/>
      <c r="C64" s="51"/>
      <c r="D64" s="8"/>
      <c r="E64" s="9" t="s">
        <v>3</v>
      </c>
      <c r="F64" s="9" t="s">
        <v>88</v>
      </c>
      <c r="G64" s="27" t="s">
        <v>57</v>
      </c>
      <c r="H64" s="65"/>
    </row>
    <row r="65" spans="1:8">
      <c r="A65" s="39"/>
      <c r="B65" s="8"/>
      <c r="C65" s="77" t="s">
        <v>102</v>
      </c>
      <c r="D65" s="9"/>
      <c r="E65" s="9">
        <v>24</v>
      </c>
      <c r="F65" s="9">
        <v>0.17</v>
      </c>
      <c r="G65" s="58">
        <f t="shared" ref="G65" si="7">ROUND(E65*F65,2)</f>
        <v>4.08</v>
      </c>
      <c r="H65" s="144" t="s">
        <v>86</v>
      </c>
    </row>
    <row r="66" spans="1:8">
      <c r="A66" s="39"/>
      <c r="B66" s="8"/>
      <c r="C66" s="76"/>
      <c r="D66" s="9"/>
      <c r="E66" s="79"/>
      <c r="F66" s="56" t="s">
        <v>41</v>
      </c>
      <c r="G66" s="58">
        <f>SUM(G65:G65)</f>
        <v>4.08</v>
      </c>
      <c r="H66" s="78"/>
    </row>
    <row r="67" spans="1:8">
      <c r="A67" s="39"/>
      <c r="B67" s="8"/>
      <c r="C67" s="76"/>
      <c r="D67" s="79"/>
      <c r="E67" s="79"/>
      <c r="F67" s="79"/>
      <c r="G67" s="81"/>
      <c r="H67" s="78"/>
    </row>
    <row r="68" spans="1:8">
      <c r="A68" s="39" t="s">
        <v>81</v>
      </c>
      <c r="B68" s="8">
        <v>83680</v>
      </c>
      <c r="C68" s="159" t="s">
        <v>79</v>
      </c>
      <c r="D68" s="160"/>
      <c r="E68" s="160"/>
      <c r="F68" s="160"/>
      <c r="G68" s="160"/>
      <c r="H68" s="161"/>
    </row>
    <row r="69" spans="1:8">
      <c r="A69" s="39"/>
      <c r="B69" s="8"/>
      <c r="C69" s="51"/>
      <c r="D69" s="8"/>
      <c r="E69" s="9" t="s">
        <v>3</v>
      </c>
      <c r="F69" s="9" t="s">
        <v>90</v>
      </c>
      <c r="G69" s="27" t="s">
        <v>3</v>
      </c>
      <c r="H69" s="65"/>
    </row>
    <row r="70" spans="1:8">
      <c r="A70" s="8"/>
      <c r="B70" s="8"/>
      <c r="C70" s="77" t="s">
        <v>102</v>
      </c>
      <c r="D70" s="8"/>
      <c r="E70" s="9">
        <v>24</v>
      </c>
      <c r="F70" s="9">
        <v>1</v>
      </c>
      <c r="G70" s="58">
        <f t="shared" ref="G70" si="8">ROUND(E70*F70,2)</f>
        <v>24</v>
      </c>
      <c r="H70" s="144" t="s">
        <v>89</v>
      </c>
    </row>
    <row r="71" spans="1:8">
      <c r="A71" s="8"/>
      <c r="B71" s="8"/>
      <c r="C71" s="51"/>
      <c r="D71" s="8"/>
      <c r="E71" s="9"/>
      <c r="F71" s="56" t="s">
        <v>41</v>
      </c>
      <c r="G71" s="58">
        <f>SUM(G70:G70)</f>
        <v>24</v>
      </c>
      <c r="H71" s="128"/>
    </row>
    <row r="72" spans="1:8">
      <c r="A72" s="131">
        <f>Orçamento!A35</f>
        <v>4</v>
      </c>
      <c r="B72" s="131"/>
      <c r="C72" s="168" t="str">
        <f>Orçamento!C35</f>
        <v>RECOMPOSIÇÃO DE PAVIMENTAÇÃO</v>
      </c>
      <c r="D72" s="169"/>
      <c r="E72" s="169"/>
      <c r="F72" s="169"/>
      <c r="G72" s="169"/>
      <c r="H72" s="170"/>
    </row>
    <row r="73" spans="1:8">
      <c r="A73" s="82" t="str">
        <f>Orçamento!A36</f>
        <v>4.1</v>
      </c>
      <c r="B73" s="82">
        <f>Orçamento!B36</f>
        <v>101820</v>
      </c>
      <c r="C73" s="159" t="str">
        <f>Orçamento!C36</f>
        <v>RECOMPOSIÇÃO DE PAVIMENTO EM PISO INTERTRAVADO SEXTAVADO, COM REAPROVEITAMENTO DOS BLOCOS SEXTAVADO, PARA O FECHAMENTO DE VALAS. AF_12/2020</v>
      </c>
      <c r="D73" s="160"/>
      <c r="E73" s="160"/>
      <c r="F73" s="160"/>
      <c r="G73" s="160"/>
      <c r="H73" s="161"/>
    </row>
    <row r="74" spans="1:8">
      <c r="A74" s="82"/>
      <c r="B74" s="82"/>
      <c r="C74" s="83"/>
      <c r="D74" s="82" t="s">
        <v>52</v>
      </c>
      <c r="E74" s="84" t="s">
        <v>61</v>
      </c>
      <c r="F74" s="85"/>
      <c r="G74" s="132" t="s">
        <v>58</v>
      </c>
      <c r="H74" s="128"/>
    </row>
    <row r="75" spans="1:8">
      <c r="A75" s="82"/>
      <c r="B75" s="82"/>
      <c r="C75" s="133" t="str">
        <f>C70</f>
        <v>Rua D Inicio</v>
      </c>
      <c r="D75" s="84">
        <f>D31</f>
        <v>2.85</v>
      </c>
      <c r="E75" s="84">
        <v>24</v>
      </c>
      <c r="F75" s="85"/>
      <c r="G75" s="58">
        <f t="shared" ref="G75" si="9">ROUND(D75*E75,2)</f>
        <v>68.400000000000006</v>
      </c>
      <c r="H75" s="128"/>
    </row>
    <row r="76" spans="1:8">
      <c r="A76" s="124"/>
      <c r="B76" s="124"/>
      <c r="C76" s="125"/>
      <c r="D76" s="124"/>
      <c r="E76" s="126"/>
      <c r="F76" s="129" t="s">
        <v>41</v>
      </c>
      <c r="G76" s="130">
        <f>SUM(G75:G75)</f>
        <v>68.400000000000006</v>
      </c>
      <c r="H76" s="86"/>
    </row>
    <row r="77" spans="1:8">
      <c r="A77" s="165"/>
      <c r="B77" s="166"/>
      <c r="C77" s="166"/>
      <c r="D77" s="166"/>
      <c r="E77" s="166"/>
      <c r="F77" s="166"/>
      <c r="G77" s="166"/>
      <c r="H77" s="167"/>
    </row>
    <row r="81" spans="3:8">
      <c r="C81" s="163" t="str">
        <f>Orçamento!C43</f>
        <v>Carmo , 08 de fevereiro de 2023</v>
      </c>
      <c r="D81" s="163"/>
      <c r="E81" s="163"/>
      <c r="F81" s="16"/>
      <c r="G81" s="72"/>
      <c r="H81" s="16"/>
    </row>
    <row r="82" spans="3:8" ht="15.75">
      <c r="D82" s="164" t="s">
        <v>99</v>
      </c>
      <c r="E82" s="164"/>
      <c r="F82" s="164"/>
      <c r="G82" s="164"/>
      <c r="H82" s="164"/>
    </row>
    <row r="83" spans="3:8">
      <c r="D83" s="162" t="s">
        <v>92</v>
      </c>
      <c r="E83" s="162"/>
      <c r="F83" s="162"/>
      <c r="G83" s="162"/>
      <c r="H83" s="162"/>
    </row>
    <row r="84" spans="3:8">
      <c r="D84" s="162" t="s">
        <v>93</v>
      </c>
      <c r="E84" s="162"/>
      <c r="F84" s="162"/>
      <c r="G84" s="162"/>
      <c r="H84" s="162"/>
    </row>
  </sheetData>
  <mergeCells count="24">
    <mergeCell ref="B8:H8"/>
    <mergeCell ref="C38:H38"/>
    <mergeCell ref="C43:H43"/>
    <mergeCell ref="C53:H53"/>
    <mergeCell ref="C58:H58"/>
    <mergeCell ref="C48:H48"/>
    <mergeCell ref="C11:H11"/>
    <mergeCell ref="C25:H25"/>
    <mergeCell ref="C29:H29"/>
    <mergeCell ref="C33:H33"/>
    <mergeCell ref="C2:F2"/>
    <mergeCell ref="C3:F3"/>
    <mergeCell ref="A6:H6"/>
    <mergeCell ref="B7:H7"/>
    <mergeCell ref="A4:H4"/>
    <mergeCell ref="C63:H63"/>
    <mergeCell ref="C68:H68"/>
    <mergeCell ref="D84:H84"/>
    <mergeCell ref="C81:E81"/>
    <mergeCell ref="D82:H82"/>
    <mergeCell ref="D83:H83"/>
    <mergeCell ref="A77:H77"/>
    <mergeCell ref="C72:H72"/>
    <mergeCell ref="C73:H73"/>
  </mergeCells>
  <pageMargins left="0.51181102362204722" right="0.51181102362204722" top="0.78740157480314965" bottom="0.78740157480314965" header="0.31496062992125984" footer="0.31496062992125984"/>
  <pageSetup paperSize="9" scale="7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6"/>
  <sheetViews>
    <sheetView showGridLines="0" tabSelected="1" workbookViewId="0">
      <selection activeCell="C45" sqref="C45"/>
    </sheetView>
  </sheetViews>
  <sheetFormatPr defaultRowHeight="15"/>
  <cols>
    <col min="1" max="1" width="8" style="1" customWidth="1"/>
    <col min="2" max="2" width="14" style="1" customWidth="1"/>
    <col min="3" max="3" width="73.5703125" style="3" customWidth="1"/>
    <col min="4" max="4" width="6.140625" style="1" bestFit="1" customWidth="1"/>
    <col min="5" max="5" width="11.5703125" style="2" customWidth="1"/>
    <col min="6" max="6" width="11.28515625" style="2" customWidth="1"/>
    <col min="7" max="7" width="13.42578125" customWidth="1"/>
    <col min="8" max="8" width="15.85546875" style="34" bestFit="1" customWidth="1"/>
    <col min="9" max="9" width="13" customWidth="1"/>
  </cols>
  <sheetData>
    <row r="1" spans="1:8">
      <c r="A1" s="10"/>
      <c r="B1" s="11"/>
      <c r="C1" s="11"/>
      <c r="D1" s="11"/>
      <c r="E1" s="11"/>
      <c r="F1" s="11"/>
      <c r="G1" s="11"/>
      <c r="H1" s="29"/>
    </row>
    <row r="2" spans="1:8" ht="23.25">
      <c r="A2" s="12"/>
      <c r="B2"/>
      <c r="C2" s="171"/>
      <c r="D2" s="171"/>
      <c r="E2" s="171"/>
      <c r="F2" s="171"/>
      <c r="G2" s="13"/>
      <c r="H2" s="30"/>
    </row>
    <row r="3" spans="1:8" ht="18.75">
      <c r="A3" s="12"/>
      <c r="B3"/>
      <c r="C3" s="172"/>
      <c r="D3" s="172"/>
      <c r="E3" s="172"/>
      <c r="F3" s="172"/>
      <c r="G3" s="14"/>
      <c r="H3" s="31"/>
    </row>
    <row r="4" spans="1:8" ht="18.75">
      <c r="A4" s="178" t="s">
        <v>94</v>
      </c>
      <c r="B4" s="172"/>
      <c r="C4" s="172"/>
      <c r="D4" s="172"/>
      <c r="E4" s="172"/>
      <c r="F4" s="172"/>
      <c r="G4" s="172"/>
      <c r="H4" s="179"/>
    </row>
    <row r="5" spans="1:8" ht="13.5" customHeight="1">
      <c r="A5" s="15"/>
      <c r="B5" s="16"/>
      <c r="C5" s="17"/>
      <c r="D5" s="17"/>
      <c r="E5" s="17"/>
      <c r="F5" s="17"/>
      <c r="G5" s="17"/>
      <c r="H5" s="32"/>
    </row>
    <row r="6" spans="1:8" ht="21">
      <c r="A6" s="173" t="s">
        <v>23</v>
      </c>
      <c r="B6" s="174"/>
      <c r="C6" s="174"/>
      <c r="D6" s="174"/>
      <c r="E6" s="174"/>
      <c r="F6" s="174"/>
      <c r="G6" s="174"/>
      <c r="H6" s="175"/>
    </row>
    <row r="7" spans="1:8">
      <c r="A7" s="18" t="s">
        <v>24</v>
      </c>
      <c r="B7" s="176" t="s">
        <v>131</v>
      </c>
      <c r="C7" s="177"/>
      <c r="D7" s="177"/>
      <c r="E7" s="177"/>
      <c r="F7" s="177"/>
      <c r="G7" s="177"/>
      <c r="H7" s="177"/>
    </row>
    <row r="8" spans="1:8">
      <c r="A8" s="19" t="s">
        <v>25</v>
      </c>
      <c r="B8" s="177" t="s">
        <v>108</v>
      </c>
      <c r="C8" s="177"/>
      <c r="D8" s="177"/>
      <c r="E8" s="177"/>
      <c r="F8" s="177"/>
      <c r="G8" s="177"/>
      <c r="H8" s="177"/>
    </row>
    <row r="9" spans="1:8">
      <c r="A9" s="184" t="s">
        <v>26</v>
      </c>
      <c r="B9" s="185"/>
      <c r="C9" s="185"/>
      <c r="D9" s="20" t="s">
        <v>27</v>
      </c>
      <c r="E9" s="50">
        <f>BDI!E8</f>
        <v>0.21</v>
      </c>
      <c r="F9" s="21" t="s">
        <v>28</v>
      </c>
      <c r="G9" s="22">
        <v>44965</v>
      </c>
      <c r="H9" s="33"/>
    </row>
    <row r="10" spans="1:8">
      <c r="A10" s="184" t="s">
        <v>133</v>
      </c>
      <c r="B10" s="185"/>
      <c r="C10" s="185"/>
      <c r="D10" s="185"/>
      <c r="E10" s="185"/>
      <c r="F10" s="185"/>
      <c r="G10" s="185"/>
      <c r="H10" s="186"/>
    </row>
    <row r="11" spans="1:8" ht="25.5">
      <c r="A11" s="44" t="s">
        <v>0</v>
      </c>
      <c r="B11" s="4" t="s">
        <v>6</v>
      </c>
      <c r="C11" s="4" t="s">
        <v>1</v>
      </c>
      <c r="D11" s="4" t="s">
        <v>5</v>
      </c>
      <c r="E11" s="5" t="s">
        <v>2</v>
      </c>
      <c r="F11" s="6" t="s">
        <v>8</v>
      </c>
      <c r="G11" s="7" t="s">
        <v>9</v>
      </c>
      <c r="H11" s="45" t="s">
        <v>22</v>
      </c>
    </row>
    <row r="12" spans="1:8">
      <c r="A12" s="38">
        <v>1</v>
      </c>
      <c r="B12" s="26"/>
      <c r="C12" s="26" t="s">
        <v>7</v>
      </c>
      <c r="D12" s="26"/>
      <c r="E12" s="26"/>
      <c r="F12" s="26"/>
      <c r="G12" s="26"/>
      <c r="H12" s="46">
        <f>H13</f>
        <v>2775.38</v>
      </c>
    </row>
    <row r="13" spans="1:8" ht="48.75" customHeight="1">
      <c r="A13" s="39" t="s">
        <v>29</v>
      </c>
      <c r="B13" s="88" t="s">
        <v>97</v>
      </c>
      <c r="C13" s="89" t="s">
        <v>98</v>
      </c>
      <c r="D13" s="90" t="s">
        <v>58</v>
      </c>
      <c r="E13" s="9">
        <f>'Memória de Cálculo'!G23</f>
        <v>4.5</v>
      </c>
      <c r="F13" s="87">
        <v>509.71</v>
      </c>
      <c r="G13" s="27">
        <f>ROUND($E$9*F13,2)+F13</f>
        <v>616.75</v>
      </c>
      <c r="H13" s="47">
        <f>ROUND(G13*E13,2)</f>
        <v>2775.38</v>
      </c>
    </row>
    <row r="14" spans="1:8" hidden="1">
      <c r="A14" s="38"/>
      <c r="B14" s="25"/>
      <c r="C14" s="26" t="s">
        <v>10</v>
      </c>
      <c r="D14" s="25"/>
      <c r="E14" s="25"/>
      <c r="F14" s="25"/>
      <c r="G14" s="28"/>
      <c r="H14" s="48"/>
    </row>
    <row r="15" spans="1:8" hidden="1">
      <c r="A15" s="39"/>
      <c r="B15" s="8">
        <v>85334</v>
      </c>
      <c r="C15" s="52" t="s">
        <v>17</v>
      </c>
      <c r="D15" s="8" t="s">
        <v>4</v>
      </c>
      <c r="E15" s="9"/>
      <c r="F15" s="9"/>
      <c r="G15" s="27">
        <f>ROUND($E$9*F15,2)+F15</f>
        <v>0</v>
      </c>
      <c r="H15" s="47">
        <f>ROUND(G15*E15,2)</f>
        <v>0</v>
      </c>
    </row>
    <row r="16" spans="1:8" hidden="1">
      <c r="A16" s="39"/>
      <c r="B16" s="8">
        <v>85333</v>
      </c>
      <c r="C16" s="52" t="s">
        <v>14</v>
      </c>
      <c r="D16" s="8" t="s">
        <v>15</v>
      </c>
      <c r="E16" s="9"/>
      <c r="F16" s="9"/>
      <c r="G16" s="27">
        <f t="shared" ref="G16:G21" si="0">ROUND($E$9*F16,2)+F16</f>
        <v>0</v>
      </c>
      <c r="H16" s="47">
        <f t="shared" ref="H16:H36" si="1">ROUND(G16*E16,2)</f>
        <v>0</v>
      </c>
    </row>
    <row r="17" spans="1:10" hidden="1">
      <c r="A17" s="39"/>
      <c r="B17" s="8">
        <v>72178</v>
      </c>
      <c r="C17" s="52" t="s">
        <v>18</v>
      </c>
      <c r="D17" s="8" t="s">
        <v>4</v>
      </c>
      <c r="E17" s="9"/>
      <c r="F17" s="9"/>
      <c r="G17" s="27">
        <f t="shared" si="0"/>
        <v>0</v>
      </c>
      <c r="H17" s="47">
        <f t="shared" si="1"/>
        <v>0</v>
      </c>
    </row>
    <row r="18" spans="1:10" hidden="1">
      <c r="A18" s="39"/>
      <c r="B18" s="8">
        <v>85369</v>
      </c>
      <c r="C18" s="52" t="s">
        <v>16</v>
      </c>
      <c r="D18" s="8" t="s">
        <v>4</v>
      </c>
      <c r="E18" s="9"/>
      <c r="F18" s="9"/>
      <c r="G18" s="27">
        <f t="shared" si="0"/>
        <v>0</v>
      </c>
      <c r="H18" s="47">
        <f t="shared" si="1"/>
        <v>0</v>
      </c>
    </row>
    <row r="19" spans="1:10" hidden="1">
      <c r="A19" s="39"/>
      <c r="B19" s="8">
        <v>72215</v>
      </c>
      <c r="C19" s="52" t="s">
        <v>12</v>
      </c>
      <c r="D19" s="8" t="s">
        <v>13</v>
      </c>
      <c r="E19" s="9"/>
      <c r="F19" s="9"/>
      <c r="G19" s="27">
        <f t="shared" si="0"/>
        <v>0</v>
      </c>
      <c r="H19" s="47">
        <f t="shared" si="1"/>
        <v>0</v>
      </c>
    </row>
    <row r="20" spans="1:10" ht="30" hidden="1">
      <c r="A20" s="39"/>
      <c r="B20" s="8" t="s">
        <v>30</v>
      </c>
      <c r="C20" s="51" t="s">
        <v>32</v>
      </c>
      <c r="D20" s="8" t="s">
        <v>4</v>
      </c>
      <c r="E20" s="9"/>
      <c r="F20" s="9"/>
      <c r="G20" s="27">
        <f t="shared" si="0"/>
        <v>0</v>
      </c>
      <c r="H20" s="47">
        <f t="shared" si="1"/>
        <v>0</v>
      </c>
    </row>
    <row r="21" spans="1:10" ht="15" hidden="1" customHeight="1">
      <c r="A21" s="39"/>
      <c r="B21" s="8">
        <v>85332</v>
      </c>
      <c r="C21" s="51" t="s">
        <v>31</v>
      </c>
      <c r="D21" s="8" t="s">
        <v>15</v>
      </c>
      <c r="E21" s="9"/>
      <c r="F21" s="9"/>
      <c r="G21" s="27">
        <f t="shared" si="0"/>
        <v>0</v>
      </c>
      <c r="H21" s="47">
        <f t="shared" si="1"/>
        <v>0</v>
      </c>
    </row>
    <row r="22" spans="1:10" ht="15" hidden="1" customHeight="1">
      <c r="A22" s="39"/>
      <c r="B22" s="8"/>
      <c r="C22" s="51"/>
      <c r="D22" s="8"/>
      <c r="E22" s="9"/>
      <c r="F22" s="9"/>
      <c r="G22" s="37" t="s">
        <v>34</v>
      </c>
      <c r="H22" s="49">
        <f>SUM(H15:H21)</f>
        <v>0</v>
      </c>
    </row>
    <row r="23" spans="1:10" ht="15" customHeight="1">
      <c r="A23" s="38">
        <v>2</v>
      </c>
      <c r="B23" s="23"/>
      <c r="C23" s="53" t="s">
        <v>63</v>
      </c>
      <c r="D23" s="23"/>
      <c r="E23" s="24"/>
      <c r="F23" s="24"/>
      <c r="G23" s="28"/>
      <c r="H23" s="48">
        <f>SUM(H24:H26)</f>
        <v>14618.92</v>
      </c>
    </row>
    <row r="24" spans="1:10" ht="75">
      <c r="A24" s="39" t="s">
        <v>11</v>
      </c>
      <c r="B24" s="36">
        <v>90102</v>
      </c>
      <c r="C24" s="51" t="s">
        <v>59</v>
      </c>
      <c r="D24" s="8" t="s">
        <v>57</v>
      </c>
      <c r="E24" s="9">
        <f>'Memória de Cálculo'!G28</f>
        <v>377.88000000000005</v>
      </c>
      <c r="F24" s="87">
        <v>12.65</v>
      </c>
      <c r="G24" s="27">
        <f t="shared" ref="G24:G26" si="2">ROUND($E$9*F24,2)+F24</f>
        <v>15.31</v>
      </c>
      <c r="H24" s="47">
        <f t="shared" si="1"/>
        <v>5785.34</v>
      </c>
      <c r="I24" s="91"/>
      <c r="J24" s="91"/>
    </row>
    <row r="25" spans="1:10" ht="59.25" customHeight="1">
      <c r="A25" s="39" t="s">
        <v>19</v>
      </c>
      <c r="B25" s="36">
        <v>93360</v>
      </c>
      <c r="C25" s="51" t="s">
        <v>134</v>
      </c>
      <c r="D25" s="35" t="s">
        <v>57</v>
      </c>
      <c r="E25" s="9">
        <f>'Memória de Cálculo'!G32</f>
        <v>273.60000000000002</v>
      </c>
      <c r="F25" s="87">
        <v>24.16</v>
      </c>
      <c r="G25" s="27">
        <f t="shared" si="2"/>
        <v>29.23</v>
      </c>
      <c r="H25" s="47">
        <f t="shared" si="1"/>
        <v>7997.33</v>
      </c>
    </row>
    <row r="26" spans="1:10" ht="30">
      <c r="A26" s="39" t="s">
        <v>20</v>
      </c>
      <c r="B26" s="36">
        <v>97918</v>
      </c>
      <c r="C26" s="51" t="s">
        <v>65</v>
      </c>
      <c r="D26" s="35" t="s">
        <v>64</v>
      </c>
      <c r="E26" s="27">
        <f>'Memória de Cálculo'!G36</f>
        <v>375</v>
      </c>
      <c r="F26" s="87">
        <v>1.84</v>
      </c>
      <c r="G26" s="27">
        <f t="shared" si="2"/>
        <v>2.23</v>
      </c>
      <c r="H26" s="47">
        <f t="shared" si="1"/>
        <v>836.25</v>
      </c>
    </row>
    <row r="27" spans="1:10">
      <c r="A27" s="38">
        <v>3</v>
      </c>
      <c r="B27" s="23"/>
      <c r="C27" s="53" t="s">
        <v>70</v>
      </c>
      <c r="D27" s="23"/>
      <c r="E27" s="24"/>
      <c r="F27" s="158"/>
      <c r="G27" s="28"/>
      <c r="H27" s="48">
        <f>SUM(H28:H34)</f>
        <v>124636.16</v>
      </c>
    </row>
    <row r="28" spans="1:10" ht="45">
      <c r="A28" s="39" t="s">
        <v>21</v>
      </c>
      <c r="B28" s="8">
        <v>100341</v>
      </c>
      <c r="C28" s="51" t="s">
        <v>71</v>
      </c>
      <c r="D28" s="8" t="s">
        <v>58</v>
      </c>
      <c r="E28" s="27">
        <f>'Memória de Cálculo'!G41</f>
        <v>244.8</v>
      </c>
      <c r="F28" s="87">
        <v>39.08</v>
      </c>
      <c r="G28" s="27">
        <f t="shared" ref="G28:G36" si="3">ROUND($E$9*F28,2)+F28</f>
        <v>47.29</v>
      </c>
      <c r="H28" s="47">
        <f t="shared" si="1"/>
        <v>11576.59</v>
      </c>
    </row>
    <row r="29" spans="1:10" ht="30">
      <c r="A29" s="39" t="s">
        <v>75</v>
      </c>
      <c r="B29" s="8">
        <v>100342</v>
      </c>
      <c r="C29" s="51" t="s">
        <v>73</v>
      </c>
      <c r="D29" s="8" t="s">
        <v>72</v>
      </c>
      <c r="E29" s="27">
        <f>'Memória de Cálculo'!G46</f>
        <v>605.76</v>
      </c>
      <c r="F29" s="87">
        <v>16.690000000000001</v>
      </c>
      <c r="G29" s="27">
        <f t="shared" si="3"/>
        <v>20.190000000000001</v>
      </c>
      <c r="H29" s="47">
        <f t="shared" si="1"/>
        <v>12230.29</v>
      </c>
    </row>
    <row r="30" spans="1:10" ht="30">
      <c r="A30" s="39" t="s">
        <v>76</v>
      </c>
      <c r="B30" s="8">
        <v>100343</v>
      </c>
      <c r="C30" s="51" t="s">
        <v>82</v>
      </c>
      <c r="D30" s="8" t="s">
        <v>72</v>
      </c>
      <c r="E30" s="27">
        <f>'Memória de Cálculo'!G51</f>
        <v>498.24</v>
      </c>
      <c r="F30" s="87">
        <v>15.75</v>
      </c>
      <c r="G30" s="27">
        <f t="shared" si="3"/>
        <v>19.059999999999999</v>
      </c>
      <c r="H30" s="47">
        <f t="shared" si="1"/>
        <v>9496.4500000000007</v>
      </c>
    </row>
    <row r="31" spans="1:10" ht="30">
      <c r="A31" s="39" t="s">
        <v>77</v>
      </c>
      <c r="B31" s="8">
        <v>100346</v>
      </c>
      <c r="C31" s="51" t="s">
        <v>83</v>
      </c>
      <c r="D31" s="8" t="s">
        <v>72</v>
      </c>
      <c r="E31" s="27">
        <f>'Memória de Cálculo'!G56</f>
        <v>2465.52</v>
      </c>
      <c r="F31" s="87">
        <v>11.35</v>
      </c>
      <c r="G31" s="27">
        <f t="shared" si="3"/>
        <v>13.73</v>
      </c>
      <c r="H31" s="47">
        <f t="shared" si="1"/>
        <v>33851.589999999997</v>
      </c>
    </row>
    <row r="32" spans="1:10" ht="30">
      <c r="A32" s="39" t="s">
        <v>78</v>
      </c>
      <c r="B32" s="8">
        <v>100349</v>
      </c>
      <c r="C32" s="51" t="s">
        <v>74</v>
      </c>
      <c r="D32" s="8" t="s">
        <v>57</v>
      </c>
      <c r="E32" s="27">
        <f>'Memória de Cálculo'!G61</f>
        <v>86.4</v>
      </c>
      <c r="F32" s="87">
        <v>526.45000000000005</v>
      </c>
      <c r="G32" s="27">
        <f t="shared" si="3"/>
        <v>637</v>
      </c>
      <c r="H32" s="47">
        <f t="shared" si="1"/>
        <v>55036.800000000003</v>
      </c>
    </row>
    <row r="33" spans="1:8" ht="29.25" customHeight="1">
      <c r="A33" s="39" t="s">
        <v>80</v>
      </c>
      <c r="B33" s="8">
        <v>94962</v>
      </c>
      <c r="C33" s="51" t="str">
        <f>'Memória de Cálculo'!$C$63</f>
        <v>CONCRETO MAGRO PARA LASTRO, TRAÇO 1:4,5:4,5 (CIMENTO/ AREIA MÉDIA/ BRITA 1) - PREPARO MECÂNICO COM BETONEIRA 400 L. AF_07/2016</v>
      </c>
      <c r="D33" s="8" t="s">
        <v>57</v>
      </c>
      <c r="E33" s="27">
        <f>'Memória de Cálculo'!G66</f>
        <v>4.08</v>
      </c>
      <c r="F33" s="87">
        <v>358.25</v>
      </c>
      <c r="G33" s="27">
        <f t="shared" si="3"/>
        <v>433.48</v>
      </c>
      <c r="H33" s="47">
        <f t="shared" si="1"/>
        <v>1768.6</v>
      </c>
    </row>
    <row r="34" spans="1:8" ht="30">
      <c r="A34" s="39" t="s">
        <v>81</v>
      </c>
      <c r="B34" s="8" t="s">
        <v>135</v>
      </c>
      <c r="C34" s="51" t="s">
        <v>136</v>
      </c>
      <c r="D34" s="8" t="s">
        <v>3</v>
      </c>
      <c r="E34" s="27">
        <f>'Memória de Cálculo'!G71</f>
        <v>24</v>
      </c>
      <c r="F34" s="87">
        <v>23.27</v>
      </c>
      <c r="G34" s="27">
        <f t="shared" si="3"/>
        <v>28.16</v>
      </c>
      <c r="H34" s="47">
        <f t="shared" si="1"/>
        <v>675.84</v>
      </c>
    </row>
    <row r="35" spans="1:8">
      <c r="A35" s="38">
        <v>4</v>
      </c>
      <c r="B35" s="23"/>
      <c r="C35" s="53" t="s">
        <v>104</v>
      </c>
      <c r="D35" s="23"/>
      <c r="E35" s="24"/>
      <c r="F35" s="158"/>
      <c r="G35" s="28"/>
      <c r="H35" s="48">
        <f>SUM(H36:H36)</f>
        <v>3719.59</v>
      </c>
    </row>
    <row r="36" spans="1:8" ht="45">
      <c r="A36" s="39" t="s">
        <v>103</v>
      </c>
      <c r="B36" s="8">
        <v>101820</v>
      </c>
      <c r="C36" s="127" t="s">
        <v>105</v>
      </c>
      <c r="D36" s="8" t="s">
        <v>58</v>
      </c>
      <c r="E36" s="27">
        <f>'Memória de Cálculo'!G76</f>
        <v>68.400000000000006</v>
      </c>
      <c r="F36" s="87">
        <v>44.94</v>
      </c>
      <c r="G36" s="27">
        <f t="shared" si="3"/>
        <v>54.379999999999995</v>
      </c>
      <c r="H36" s="47">
        <f t="shared" si="1"/>
        <v>3719.59</v>
      </c>
    </row>
    <row r="37" spans="1:8">
      <c r="A37" s="182" t="s">
        <v>36</v>
      </c>
      <c r="B37" s="183"/>
      <c r="C37" s="183"/>
      <c r="D37" s="183"/>
      <c r="E37" s="183"/>
      <c r="F37" s="183"/>
      <c r="G37" s="183"/>
      <c r="H37" s="43">
        <f>H35+H27+H23+H12</f>
        <v>145750.05000000002</v>
      </c>
    </row>
    <row r="38" spans="1:8" s="142" customFormat="1">
      <c r="A38" s="140"/>
      <c r="B38" s="140"/>
      <c r="C38" s="140"/>
      <c r="D38" s="140"/>
      <c r="E38" s="140"/>
      <c r="F38" s="140"/>
      <c r="G38" s="140"/>
      <c r="H38" s="141"/>
    </row>
    <row r="39" spans="1:8" s="142" customFormat="1">
      <c r="A39" s="140"/>
      <c r="B39" s="140"/>
      <c r="C39" s="140"/>
      <c r="D39" s="140"/>
      <c r="E39" s="140"/>
      <c r="F39" s="140"/>
      <c r="G39" s="140"/>
      <c r="H39" s="141"/>
    </row>
    <row r="40" spans="1:8" s="142" customFormat="1">
      <c r="A40" s="140"/>
      <c r="B40" s="140"/>
      <c r="C40" s="140"/>
      <c r="D40" s="140"/>
      <c r="E40" s="140"/>
      <c r="F40" s="140"/>
      <c r="G40" s="140"/>
      <c r="H40" s="141"/>
    </row>
    <row r="41" spans="1:8" s="142" customFormat="1">
      <c r="A41" s="140"/>
      <c r="B41" s="140"/>
      <c r="C41" s="140"/>
      <c r="D41" s="140"/>
      <c r="E41" s="140"/>
      <c r="F41" s="140"/>
      <c r="G41" s="140"/>
      <c r="H41" s="141"/>
    </row>
    <row r="43" spans="1:8">
      <c r="C43" s="163" t="s">
        <v>137</v>
      </c>
      <c r="D43" s="163"/>
      <c r="E43" s="163"/>
      <c r="F43" s="16"/>
      <c r="G43" s="16"/>
      <c r="H43" s="16"/>
    </row>
    <row r="44" spans="1:8" ht="15.75">
      <c r="D44" s="164" t="s">
        <v>99</v>
      </c>
      <c r="E44" s="164"/>
      <c r="F44" s="164"/>
      <c r="G44" s="164"/>
      <c r="H44" s="164"/>
    </row>
    <row r="45" spans="1:8">
      <c r="D45" s="162" t="s">
        <v>92</v>
      </c>
      <c r="E45" s="162"/>
      <c r="F45" s="162"/>
      <c r="G45" s="162"/>
      <c r="H45" s="162"/>
    </row>
    <row r="46" spans="1:8">
      <c r="D46" s="162" t="s">
        <v>93</v>
      </c>
      <c r="E46" s="162"/>
      <c r="F46" s="162"/>
      <c r="G46" s="162"/>
      <c r="H46" s="162"/>
    </row>
  </sheetData>
  <mergeCells count="13">
    <mergeCell ref="B8:H8"/>
    <mergeCell ref="A9:C9"/>
    <mergeCell ref="A10:H10"/>
    <mergeCell ref="C2:F2"/>
    <mergeCell ref="C3:F3"/>
    <mergeCell ref="A6:H6"/>
    <mergeCell ref="B7:H7"/>
    <mergeCell ref="A4:H4"/>
    <mergeCell ref="D46:H46"/>
    <mergeCell ref="C43:E43"/>
    <mergeCell ref="D44:H44"/>
    <mergeCell ref="D45:H45"/>
    <mergeCell ref="A37:G37"/>
  </mergeCells>
  <phoneticPr fontId="20" type="noConversion"/>
  <pageMargins left="0.9055118110236221" right="0.51181102362204722" top="0.78740157480314965" bottom="0.78740157480314965" header="0.31496062992125984" footer="0.31496062992125984"/>
  <pageSetup paperSize="9" scale="85" fitToHeight="0" orientation="landscape" r:id="rId1"/>
  <ignoredErrors>
    <ignoredError sqref="G28" evalError="1"/>
    <ignoredError sqref="H28" evalError="1" formula="1"/>
    <ignoredError sqref="H27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5:M26"/>
  <sheetViews>
    <sheetView showGridLines="0" topLeftCell="A4" workbookViewId="0">
      <selection activeCell="B24" sqref="B24"/>
    </sheetView>
  </sheetViews>
  <sheetFormatPr defaultRowHeight="15"/>
  <cols>
    <col min="1" max="1" width="9.28515625" style="92" bestFit="1" customWidth="1"/>
    <col min="2" max="2" width="40.28515625" style="92" customWidth="1"/>
    <col min="3" max="3" width="13.85546875" style="92" bestFit="1" customWidth="1"/>
    <col min="4" max="4" width="9.28515625" style="92" bestFit="1" customWidth="1"/>
    <col min="5" max="5" width="6.7109375" style="92" bestFit="1" customWidth="1"/>
    <col min="6" max="6" width="16.42578125" style="92" customWidth="1"/>
    <col min="7" max="7" width="5.7109375" style="92" bestFit="1" customWidth="1"/>
    <col min="8" max="8" width="14.5703125" style="92" customWidth="1"/>
    <col min="9" max="9" width="8.7109375" style="92" customWidth="1"/>
    <col min="10" max="10" width="14.5703125" style="92" customWidth="1"/>
    <col min="11" max="11" width="8.28515625" style="92" customWidth="1"/>
    <col min="12" max="12" width="14.5703125" style="92" customWidth="1"/>
    <col min="13" max="13" width="15.140625" style="92" customWidth="1"/>
    <col min="14" max="16384" width="9.140625" style="92"/>
  </cols>
  <sheetData>
    <row r="5" spans="1:13">
      <c r="A5" s="195" t="str">
        <f>Orçamento!$A$4</f>
        <v>SECRETARIA MUNICIPAL DE OBRAS, HABITAÇÃO E INFRAESTRUTURAS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</row>
    <row r="6" spans="1:13">
      <c r="A6" s="196" t="s">
        <v>37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</row>
    <row r="7" spans="1:13">
      <c r="A7" s="98" t="s">
        <v>50</v>
      </c>
      <c r="B7" s="190" t="str">
        <f>Orçamento!B7</f>
        <v xml:space="preserve">Construção de Muro de Concreto Armado </v>
      </c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190"/>
    </row>
    <row r="8" spans="1:13">
      <c r="A8" s="98" t="s">
        <v>51</v>
      </c>
      <c r="B8" s="190" t="str">
        <f>Orçamento!B8</f>
        <v xml:space="preserve"> Rua D_ Trecho Início_Bairro Ulisses Lemgruber(Morro Estado)</v>
      </c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0"/>
    </row>
    <row r="9" spans="1:13">
      <c r="A9" s="190" t="s">
        <v>38</v>
      </c>
      <c r="B9" s="190"/>
      <c r="C9" s="190"/>
      <c r="D9" s="190"/>
      <c r="E9" s="190"/>
      <c r="F9" s="190"/>
      <c r="G9" s="190"/>
      <c r="H9" s="190"/>
      <c r="I9" s="190"/>
      <c r="J9" s="190"/>
      <c r="K9" s="190"/>
      <c r="L9" s="190"/>
      <c r="M9" s="190"/>
    </row>
    <row r="10" spans="1:13" ht="15.75" thickBot="1">
      <c r="A10" s="197" t="s">
        <v>95</v>
      </c>
      <c r="B10" s="197"/>
      <c r="C10" s="198"/>
      <c r="D10" s="197"/>
      <c r="E10" s="197"/>
      <c r="F10" s="197"/>
      <c r="G10" s="197"/>
      <c r="H10" s="197"/>
      <c r="I10" s="197"/>
      <c r="J10" s="197"/>
      <c r="K10" s="197"/>
      <c r="L10" s="197"/>
      <c r="M10" s="197"/>
    </row>
    <row r="11" spans="1:13" ht="15.75" thickBot="1">
      <c r="A11" s="199" t="s">
        <v>0</v>
      </c>
      <c r="B11" s="202" t="s">
        <v>39</v>
      </c>
      <c r="C11" s="99"/>
      <c r="D11" s="100"/>
      <c r="E11" s="191" t="s">
        <v>40</v>
      </c>
      <c r="F11" s="192"/>
      <c r="G11" s="192"/>
      <c r="H11" s="192"/>
      <c r="I11" s="101"/>
      <c r="J11" s="101"/>
      <c r="K11" s="101"/>
      <c r="L11" s="101"/>
      <c r="M11" s="204" t="s">
        <v>41</v>
      </c>
    </row>
    <row r="12" spans="1:13">
      <c r="A12" s="200"/>
      <c r="B12" s="203"/>
      <c r="C12" s="102" t="s">
        <v>42</v>
      </c>
      <c r="D12" s="103" t="s">
        <v>43</v>
      </c>
      <c r="E12" s="193" t="s">
        <v>44</v>
      </c>
      <c r="F12" s="194"/>
      <c r="G12" s="193" t="s">
        <v>45</v>
      </c>
      <c r="H12" s="194"/>
      <c r="I12" s="193" t="s">
        <v>100</v>
      </c>
      <c r="J12" s="194"/>
      <c r="K12" s="193" t="s">
        <v>106</v>
      </c>
      <c r="L12" s="194"/>
      <c r="M12" s="205"/>
    </row>
    <row r="13" spans="1:13">
      <c r="A13" s="201"/>
      <c r="B13" s="203"/>
      <c r="C13" s="102" t="s">
        <v>46</v>
      </c>
      <c r="D13" s="104" t="s">
        <v>47</v>
      </c>
      <c r="E13" s="105" t="s">
        <v>47</v>
      </c>
      <c r="F13" s="106" t="s">
        <v>48</v>
      </c>
      <c r="G13" s="105" t="s">
        <v>47</v>
      </c>
      <c r="H13" s="106" t="s">
        <v>48</v>
      </c>
      <c r="I13" s="106" t="s">
        <v>47</v>
      </c>
      <c r="J13" s="106" t="s">
        <v>48</v>
      </c>
      <c r="K13" s="107" t="s">
        <v>47</v>
      </c>
      <c r="L13" s="108" t="s">
        <v>48</v>
      </c>
      <c r="M13" s="205"/>
    </row>
    <row r="14" spans="1:13">
      <c r="A14" s="109">
        <v>1</v>
      </c>
      <c r="B14" s="42" t="str">
        <f>Orçamento!C12</f>
        <v>SERVICOS PRELIMINARES</v>
      </c>
      <c r="C14" s="41">
        <f>Orçamento!H12</f>
        <v>2775.38</v>
      </c>
      <c r="D14" s="110">
        <f>IF(C14=0,0,C14/C$19)</f>
        <v>1.9042051786603162E-2</v>
      </c>
      <c r="E14" s="111">
        <v>1</v>
      </c>
      <c r="F14" s="112">
        <f>C14*E14</f>
        <v>2775.38</v>
      </c>
      <c r="G14" s="111"/>
      <c r="H14" s="112"/>
      <c r="I14" s="113"/>
      <c r="J14" s="138"/>
      <c r="K14" s="113"/>
      <c r="L14" s="114">
        <f>C14*K14</f>
        <v>0</v>
      </c>
      <c r="M14" s="93">
        <f>F14+H14+L14+J14</f>
        <v>2775.38</v>
      </c>
    </row>
    <row r="15" spans="1:13">
      <c r="A15" s="109">
        <v>2</v>
      </c>
      <c r="B15" s="40" t="str">
        <f>Orçamento!C23</f>
        <v>MOVIMENTAÇÃO DE TERRA / DOMOLIÇÃO</v>
      </c>
      <c r="C15" s="41">
        <f>Orçamento!H23</f>
        <v>14618.92</v>
      </c>
      <c r="D15" s="110">
        <f>IF(C15=0,0,C15/C$19)</f>
        <v>0.1003013034986952</v>
      </c>
      <c r="E15" s="111">
        <v>0.4</v>
      </c>
      <c r="F15" s="112">
        <f>C15*E15</f>
        <v>5847.5680000000002</v>
      </c>
      <c r="G15" s="111">
        <v>0.2</v>
      </c>
      <c r="H15" s="112">
        <f t="shared" ref="H15:H17" si="0">C15*G15</f>
        <v>2923.7840000000001</v>
      </c>
      <c r="I15" s="113">
        <v>0.2</v>
      </c>
      <c r="J15" s="138">
        <f>C15*I15</f>
        <v>2923.7840000000001</v>
      </c>
      <c r="K15" s="113">
        <v>0.2</v>
      </c>
      <c r="L15" s="114">
        <f t="shared" ref="L15:L17" si="1">C15*K15</f>
        <v>2923.7840000000001</v>
      </c>
      <c r="M15" s="93">
        <f t="shared" ref="M15:M17" si="2">F15+H15+L15+J15</f>
        <v>14618.92</v>
      </c>
    </row>
    <row r="16" spans="1:13">
      <c r="A16" s="109">
        <v>3</v>
      </c>
      <c r="B16" s="40" t="str">
        <f>Orçamento!C27</f>
        <v>MURO DE CONCRETO ARMADO</v>
      </c>
      <c r="C16" s="41">
        <f>Orçamento!H27</f>
        <v>124636.16</v>
      </c>
      <c r="D16" s="110">
        <f>IF(C16=0,0,C16/C$19)</f>
        <v>0.85513631041636018</v>
      </c>
      <c r="E16" s="111">
        <v>0.1</v>
      </c>
      <c r="F16" s="112">
        <f>C16*E16</f>
        <v>12463.616000000002</v>
      </c>
      <c r="G16" s="111">
        <v>0.3</v>
      </c>
      <c r="H16" s="112">
        <f t="shared" si="0"/>
        <v>37390.847999999998</v>
      </c>
      <c r="I16" s="113">
        <v>0.3</v>
      </c>
      <c r="J16" s="138">
        <f>C16*I16</f>
        <v>37390.847999999998</v>
      </c>
      <c r="K16" s="113">
        <v>0.3</v>
      </c>
      <c r="L16" s="114">
        <f t="shared" si="1"/>
        <v>37390.847999999998</v>
      </c>
      <c r="M16" s="93">
        <f t="shared" si="2"/>
        <v>124636.16</v>
      </c>
    </row>
    <row r="17" spans="1:13">
      <c r="A17" s="136">
        <v>4</v>
      </c>
      <c r="B17" s="40" t="str">
        <f>Orçamento!C35</f>
        <v>RECOMPOSIÇÃO DE PAVIMENTAÇÃO</v>
      </c>
      <c r="C17" s="41">
        <f>Orçamento!H35</f>
        <v>3719.59</v>
      </c>
      <c r="D17" s="137">
        <f>IF(C17=0,0,C17/C$19)</f>
        <v>2.5520334298341583E-2</v>
      </c>
      <c r="E17" s="111"/>
      <c r="F17" s="112">
        <f>C17*E17</f>
        <v>0</v>
      </c>
      <c r="G17" s="111"/>
      <c r="H17" s="112">
        <f t="shared" si="0"/>
        <v>0</v>
      </c>
      <c r="I17" s="113">
        <v>0.3</v>
      </c>
      <c r="J17" s="138">
        <f>C17*I17</f>
        <v>1115.877</v>
      </c>
      <c r="K17" s="113">
        <v>0.7</v>
      </c>
      <c r="L17" s="114">
        <f t="shared" si="1"/>
        <v>2603.7129999999997</v>
      </c>
      <c r="M17" s="93">
        <f t="shared" si="2"/>
        <v>3719.5899999999997</v>
      </c>
    </row>
    <row r="18" spans="1:13" ht="15.75" thickBot="1">
      <c r="A18" s="115"/>
      <c r="B18" s="116"/>
      <c r="C18" s="117"/>
      <c r="D18" s="118">
        <f>SUM(D14:D17)</f>
        <v>1.0000000000000002</v>
      </c>
      <c r="L18" s="134"/>
      <c r="M18" s="135"/>
    </row>
    <row r="19" spans="1:13" ht="15.75" thickBot="1">
      <c r="A19" s="119" t="s">
        <v>49</v>
      </c>
      <c r="B19" s="120"/>
      <c r="C19" s="121">
        <f>SUM(C14:C17)</f>
        <v>145750.04999999999</v>
      </c>
      <c r="D19" s="94"/>
      <c r="E19" s="95"/>
      <c r="F19" s="122">
        <f>SUM(F14:F17)</f>
        <v>21086.564000000002</v>
      </c>
      <c r="G19" s="123"/>
      <c r="H19" s="122">
        <f>SUM(H14:H17)</f>
        <v>40314.631999999998</v>
      </c>
      <c r="I19" s="122"/>
      <c r="J19" s="139">
        <f>SUM(J14:J17)</f>
        <v>41430.508999999998</v>
      </c>
      <c r="K19" s="122"/>
      <c r="L19" s="122">
        <f>SUM(L14:L17)</f>
        <v>42918.345000000001</v>
      </c>
      <c r="M19" s="122">
        <f>SUM(M14:M17)</f>
        <v>145750.04999999999</v>
      </c>
    </row>
    <row r="23" spans="1:13">
      <c r="B23" s="163" t="str">
        <f>Orçamento!C43</f>
        <v>Carmo , 08 de fevereiro de 2023</v>
      </c>
      <c r="C23" s="187"/>
      <c r="D23" s="187"/>
      <c r="E23" s="96"/>
      <c r="F23" s="96"/>
      <c r="G23" s="96"/>
      <c r="H23" s="96"/>
    </row>
    <row r="24" spans="1:13">
      <c r="E24" s="188" t="s">
        <v>91</v>
      </c>
      <c r="F24" s="188"/>
      <c r="G24" s="188"/>
      <c r="H24" s="188"/>
      <c r="I24" s="97"/>
      <c r="J24" s="97"/>
      <c r="K24" s="97"/>
      <c r="L24" s="97"/>
    </row>
    <row r="25" spans="1:13">
      <c r="E25" s="189" t="s">
        <v>92</v>
      </c>
      <c r="F25" s="189"/>
      <c r="G25" s="189"/>
      <c r="H25" s="189"/>
      <c r="I25" s="97"/>
      <c r="J25" s="97"/>
      <c r="K25" s="97"/>
      <c r="L25" s="97"/>
    </row>
    <row r="26" spans="1:13">
      <c r="E26" s="189" t="s">
        <v>93</v>
      </c>
      <c r="F26" s="189"/>
      <c r="G26" s="189"/>
      <c r="H26" s="189"/>
      <c r="I26" s="97"/>
      <c r="J26" s="97"/>
      <c r="K26" s="97"/>
      <c r="L26" s="97"/>
    </row>
  </sheetData>
  <mergeCells count="18">
    <mergeCell ref="A5:M5"/>
    <mergeCell ref="A6:M6"/>
    <mergeCell ref="A9:M9"/>
    <mergeCell ref="A10:M10"/>
    <mergeCell ref="A11:A13"/>
    <mergeCell ref="B11:B13"/>
    <mergeCell ref="M11:M13"/>
    <mergeCell ref="E12:F12"/>
    <mergeCell ref="G12:H12"/>
    <mergeCell ref="K12:L12"/>
    <mergeCell ref="B23:D23"/>
    <mergeCell ref="E24:H24"/>
    <mergeCell ref="E25:H25"/>
    <mergeCell ref="E26:H26"/>
    <mergeCell ref="B7:M7"/>
    <mergeCell ref="B8:M8"/>
    <mergeCell ref="E11:H11"/>
    <mergeCell ref="I12:J12"/>
  </mergeCells>
  <pageMargins left="0.51181102362204722" right="0.51181102362204722" top="1.5748031496062993" bottom="0.78740157480314965" header="0.31496062992125984" footer="0.31496062992125984"/>
  <pageSetup scale="7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4"/>
  <sheetViews>
    <sheetView showGridLines="0" workbookViewId="0">
      <selection activeCell="A22" sqref="A22"/>
    </sheetView>
  </sheetViews>
  <sheetFormatPr defaultRowHeight="15"/>
  <cols>
    <col min="1" max="1" width="26.5703125" customWidth="1"/>
    <col min="2" max="2" width="35.42578125" customWidth="1"/>
    <col min="3" max="3" width="19.7109375" customWidth="1"/>
    <col min="4" max="4" width="28" customWidth="1"/>
    <col min="5" max="5" width="24.5703125" customWidth="1"/>
  </cols>
  <sheetData>
    <row r="1" spans="1:5">
      <c r="A1" s="162"/>
      <c r="B1" s="162"/>
      <c r="C1" s="162"/>
      <c r="D1" s="162"/>
      <c r="E1" s="162"/>
    </row>
    <row r="2" spans="1:5">
      <c r="A2" s="162"/>
      <c r="B2" s="162"/>
      <c r="C2" s="162"/>
      <c r="D2" s="162"/>
      <c r="E2" s="162"/>
    </row>
    <row r="3" spans="1:5">
      <c r="A3" s="162"/>
      <c r="B3" s="162"/>
      <c r="C3" s="162"/>
      <c r="D3" s="162"/>
      <c r="E3" s="162"/>
    </row>
    <row r="4" spans="1:5">
      <c r="A4" s="210"/>
      <c r="B4" s="210"/>
      <c r="C4" s="210"/>
      <c r="D4" s="210"/>
      <c r="E4" s="210"/>
    </row>
    <row r="5" spans="1:5" ht="15.75">
      <c r="A5" s="211" t="s">
        <v>109</v>
      </c>
      <c r="B5" s="211"/>
      <c r="C5" s="211"/>
      <c r="D5" s="211"/>
      <c r="E5" s="211"/>
    </row>
    <row r="6" spans="1:5" ht="15" customHeight="1">
      <c r="A6" s="212" t="str">
        <f>[2]Orçamento!B7</f>
        <v xml:space="preserve">Construção de Muro de Concreto Armado </v>
      </c>
      <c r="B6" s="213"/>
      <c r="C6" s="213" t="str">
        <f>Orçamento!B8</f>
        <v xml:space="preserve"> Rua D_ Trecho Início_Bairro Ulisses Lemgruber(Morro Estado)</v>
      </c>
      <c r="D6" s="213"/>
      <c r="E6" s="214"/>
    </row>
    <row r="7" spans="1:5" ht="21">
      <c r="A7" s="215" t="s">
        <v>110</v>
      </c>
      <c r="B7" s="215"/>
      <c r="C7" s="215"/>
      <c r="D7" s="215"/>
      <c r="E7" s="215"/>
    </row>
    <row r="8" spans="1:5">
      <c r="A8" s="145" t="s">
        <v>111</v>
      </c>
      <c r="B8" s="145" t="s">
        <v>112</v>
      </c>
      <c r="C8" s="145" t="s">
        <v>113</v>
      </c>
      <c r="D8" s="145" t="s">
        <v>114</v>
      </c>
      <c r="E8" s="146">
        <f>ROUND(((((1+(C9+C12+C14+C13))*(1+C11)*(1+C10))/(1-(C15+C16)))-1),2)</f>
        <v>0.21</v>
      </c>
    </row>
    <row r="9" spans="1:5">
      <c r="A9" s="147" t="s">
        <v>115</v>
      </c>
      <c r="B9" s="148" t="s">
        <v>116</v>
      </c>
      <c r="C9" s="149">
        <v>0.04</v>
      </c>
      <c r="D9" s="209" t="s">
        <v>117</v>
      </c>
      <c r="E9" s="209"/>
    </row>
    <row r="10" spans="1:5">
      <c r="A10" s="147" t="s">
        <v>118</v>
      </c>
      <c r="B10" s="148" t="s">
        <v>119</v>
      </c>
      <c r="C10" s="150">
        <v>0.08</v>
      </c>
      <c r="D10" s="209"/>
      <c r="E10" s="209"/>
    </row>
    <row r="11" spans="1:5">
      <c r="A11" s="147" t="s">
        <v>120</v>
      </c>
      <c r="B11" s="148" t="s">
        <v>121</v>
      </c>
      <c r="C11" s="150">
        <v>0.01</v>
      </c>
      <c r="D11" s="209"/>
      <c r="E11" s="209"/>
    </row>
    <row r="12" spans="1:5">
      <c r="A12" s="147" t="s">
        <v>122</v>
      </c>
      <c r="B12" s="148" t="s">
        <v>123</v>
      </c>
      <c r="C12" s="150">
        <v>5.0000000000000001E-3</v>
      </c>
      <c r="D12" s="209"/>
      <c r="E12" s="209"/>
    </row>
    <row r="13" spans="1:5">
      <c r="A13" s="147" t="s">
        <v>124</v>
      </c>
      <c r="B13" s="148">
        <v>0</v>
      </c>
      <c r="C13" s="150">
        <v>0</v>
      </c>
      <c r="D13" s="206" t="s">
        <v>125</v>
      </c>
      <c r="E13" s="206"/>
    </row>
    <row r="14" spans="1:5">
      <c r="A14" s="147" t="s">
        <v>126</v>
      </c>
      <c r="B14" s="148" t="s">
        <v>127</v>
      </c>
      <c r="C14" s="150">
        <v>8.0000000000000002E-3</v>
      </c>
      <c r="D14" s="206"/>
      <c r="E14" s="206"/>
    </row>
    <row r="15" spans="1:5">
      <c r="A15" s="147" t="s">
        <v>128</v>
      </c>
      <c r="B15" s="148" t="s">
        <v>129</v>
      </c>
      <c r="C15" s="150">
        <v>0.04</v>
      </c>
      <c r="D15" s="206"/>
      <c r="E15" s="206"/>
    </row>
    <row r="16" spans="1:5">
      <c r="A16" s="147" t="s">
        <v>53</v>
      </c>
      <c r="B16" s="148" t="s">
        <v>130</v>
      </c>
      <c r="C16" s="150">
        <v>0.01</v>
      </c>
      <c r="D16" s="206"/>
      <c r="E16" s="206"/>
    </row>
    <row r="17" spans="1:7">
      <c r="A17" s="151"/>
      <c r="B17" s="152"/>
      <c r="C17" s="153"/>
      <c r="D17" s="154"/>
      <c r="E17" s="154"/>
    </row>
    <row r="18" spans="1:7">
      <c r="A18" s="151"/>
      <c r="B18" s="152"/>
      <c r="C18" s="153"/>
      <c r="D18" s="154"/>
      <c r="E18" s="154"/>
    </row>
    <row r="19" spans="1:7">
      <c r="A19" s="151"/>
      <c r="B19" s="152"/>
      <c r="C19" s="153"/>
      <c r="D19" s="154"/>
      <c r="E19" s="154"/>
    </row>
    <row r="20" spans="1:7">
      <c r="C20" s="155"/>
    </row>
    <row r="21" spans="1:7">
      <c r="A21" s="207" t="str">
        <f>Orçamento!C43</f>
        <v>Carmo , 08 de fevereiro de 2023</v>
      </c>
      <c r="B21" s="207"/>
      <c r="D21" s="156"/>
      <c r="E21" s="156"/>
    </row>
    <row r="22" spans="1:7" ht="15.75">
      <c r="C22" s="208" t="s">
        <v>99</v>
      </c>
      <c r="D22" s="208"/>
      <c r="E22" s="208"/>
      <c r="F22" s="208"/>
      <c r="G22" s="208"/>
    </row>
    <row r="23" spans="1:7">
      <c r="C23" s="162" t="s">
        <v>92</v>
      </c>
      <c r="D23" s="162"/>
      <c r="E23" s="162"/>
      <c r="F23" s="162"/>
      <c r="G23" s="162"/>
    </row>
    <row r="24" spans="1:7">
      <c r="C24" s="162" t="s">
        <v>93</v>
      </c>
      <c r="D24" s="162"/>
      <c r="E24" s="162"/>
      <c r="F24" s="162"/>
      <c r="G24" s="162"/>
    </row>
  </sheetData>
  <mergeCells count="11">
    <mergeCell ref="D9:E12"/>
    <mergeCell ref="A1:E4"/>
    <mergeCell ref="A5:E5"/>
    <mergeCell ref="A6:B6"/>
    <mergeCell ref="C6:E6"/>
    <mergeCell ref="A7:E7"/>
    <mergeCell ref="D13:E16"/>
    <mergeCell ref="A21:B21"/>
    <mergeCell ref="C22:G22"/>
    <mergeCell ref="C23:G23"/>
    <mergeCell ref="C24:G2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9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Memória de Cálculo</vt:lpstr>
      <vt:lpstr>Orçamento</vt:lpstr>
      <vt:lpstr>Cronograma</vt:lpstr>
      <vt:lpstr>BDI</vt:lpstr>
      <vt:lpstr>Cronograma!Area_de_impressao</vt:lpstr>
      <vt:lpstr>'Memória de Cálculo'!Area_de_impressao</vt:lpstr>
      <vt:lpstr>Orçamento!Area_de_impressao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Licitação</cp:lastModifiedBy>
  <cp:lastPrinted>2021-07-28T17:21:36Z</cp:lastPrinted>
  <dcterms:created xsi:type="dcterms:W3CDTF">2017-01-30T15:29:07Z</dcterms:created>
  <dcterms:modified xsi:type="dcterms:W3CDTF">2023-03-15T16:04:46Z</dcterms:modified>
</cp:coreProperties>
</file>