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\Desktop\Orçamento Casas Populares Carmo\Projeto Executivo Casinhas\Orçamento\Orçamento R03\"/>
    </mc:Choice>
  </mc:AlternateContent>
  <xr:revisionPtr revIDLastSave="0" documentId="13_ncr:1_{A63BC409-B92B-4032-AA6C-4BF4027DCE82}" xr6:coauthVersionLast="47" xr6:coauthVersionMax="47" xr10:uidLastSave="{00000000-0000-0000-0000-000000000000}"/>
  <bookViews>
    <workbookView xWindow="-120" yWindow="-120" windowWidth="20730" windowHeight="11160" tabRatio="596" xr2:uid="{00000000-000D-0000-FFFF-FFFF00000000}"/>
  </bookViews>
  <sheets>
    <sheet name="ORÇAMENTO" sheetId="107" r:id="rId1"/>
    <sheet name="CRONOGRAMA" sheetId="95" r:id="rId2"/>
  </sheets>
  <externalReferences>
    <externalReference r:id="rId3"/>
  </externalReference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CRE" localSheetId="0" hidden="1">#REF!</definedName>
    <definedName name="ACRE" hidden="1">#REF!</definedName>
    <definedName name="ademir" hidden="1">{#N/A,#N/A,FALSE,"Cronograma";#N/A,#N/A,FALSE,"Cronogr. 2"}</definedName>
    <definedName name="_xlnm.Print_Area" localSheetId="1">CRONOGRAMA!$A$1:$BB$27</definedName>
    <definedName name="_xlnm.Print_Area" localSheetId="0">ORÇAMENTO!$A$1:$E$53</definedName>
    <definedName name="BDI.Opcao" hidden="1">[1]DADOS!$F$18</definedName>
    <definedName name="BDI.TipoObra" hidden="1">[1]BDI!$A$138:$A$146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DESONERACAO" hidden="1">IF(OR(Import.Desoneracao="DESONERADO",Import.Desoneracao="SIM"),"SIM","NÃO")</definedName>
    <definedName name="Import.Apelido" hidden="1">[1]DADOS!$F$16</definedName>
    <definedName name="Import.DescLote" hidden="1">[1]DADOS!$F$17</definedName>
    <definedName name="Import.Desoneracao" hidden="1">OFFSET([1]DADOS!$G$18,0,-1)</definedName>
    <definedName name="Import.Município" hidden="1">[1]DADOS!$F$6</definedName>
    <definedName name="Import.RespOrçamento" hidden="1">[1]DADOS!$F$22:$F$24</definedName>
    <definedName name="Popular" hidden="1">{#N/A,#N/A,FALSE,"Cronograma";#N/A,#N/A,FALSE,"Cronogr. 2"}</definedName>
    <definedName name="rio" hidden="1">{#N/A,#N/A,FALSE,"Cronograma";#N/A,#N/A,FALSE,"Cronogr. 2"}</definedName>
    <definedName name="SINAPI_AC" localSheetId="0" hidden="1">#REF!</definedName>
    <definedName name="SINAPI_AC" hidden="1">#REF!</definedName>
    <definedName name="ss" hidden="1">{#N/A,#N/A,FALSE,"Cronograma";#N/A,#N/A,FALSE,"Cronogr. 2"}</definedName>
    <definedName name="_xlnm.Print_Titles" localSheetId="0">ORÇAMENTO!$1:$10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/>
</workbook>
</file>

<file path=xl/calcChain.xml><?xml version="1.0" encoding="utf-8"?>
<calcChain xmlns="http://schemas.openxmlformats.org/spreadsheetml/2006/main">
  <c r="E44" i="107" l="1"/>
  <c r="E42" i="107"/>
  <c r="E37" i="107"/>
  <c r="E33" i="107"/>
  <c r="E27" i="107"/>
  <c r="E24" i="107"/>
  <c r="D26" i="107"/>
  <c r="E20" i="107"/>
  <c r="E11" i="107"/>
  <c r="D35" i="107"/>
  <c r="D31" i="107"/>
  <c r="D22" i="107"/>
  <c r="D13" i="107"/>
  <c r="C11" i="107"/>
  <c r="E52" i="107" l="1"/>
  <c r="D51" i="107"/>
  <c r="D50" i="107"/>
  <c r="D49" i="107"/>
  <c r="D48" i="107"/>
  <c r="D47" i="107"/>
  <c r="D46" i="107"/>
  <c r="D45" i="107"/>
  <c r="D43" i="107"/>
  <c r="D41" i="107"/>
  <c r="D40" i="107"/>
  <c r="D39" i="107"/>
  <c r="D38" i="107"/>
  <c r="D36" i="107"/>
  <c r="D34" i="107"/>
  <c r="D32" i="107"/>
  <c r="D30" i="107"/>
  <c r="D29" i="107"/>
  <c r="D28" i="107"/>
  <c r="D25" i="107"/>
  <c r="D23" i="107"/>
  <c r="D21" i="107"/>
  <c r="D16" i="107"/>
  <c r="D15" i="107"/>
  <c r="D14" i="107"/>
  <c r="D12" i="107"/>
  <c r="C37" i="107" l="1"/>
  <c r="C33" i="107"/>
  <c r="C44" i="107"/>
  <c r="C42" i="107"/>
  <c r="C27" i="107"/>
  <c r="C20" i="107"/>
  <c r="AM23" i="95"/>
  <c r="AK23" i="95"/>
  <c r="AI23" i="95"/>
  <c r="AG23" i="95"/>
  <c r="AE23" i="95"/>
  <c r="AC23" i="95"/>
  <c r="AA23" i="95"/>
  <c r="Y23" i="95"/>
  <c r="W23" i="95"/>
  <c r="U23" i="95"/>
  <c r="S23" i="95"/>
  <c r="Q23" i="95"/>
  <c r="O23" i="95"/>
  <c r="M23" i="95"/>
  <c r="K23" i="95"/>
  <c r="AP23" i="95"/>
  <c r="AM21" i="95"/>
  <c r="AK21" i="95"/>
  <c r="AI21" i="95"/>
  <c r="AG21" i="95"/>
  <c r="AE21" i="95"/>
  <c r="AC21" i="95"/>
  <c r="AA21" i="95"/>
  <c r="Y21" i="95"/>
  <c r="W21" i="95"/>
  <c r="U21" i="95"/>
  <c r="S21" i="95"/>
  <c r="Q21" i="95"/>
  <c r="O21" i="95"/>
  <c r="M21" i="95"/>
  <c r="Q18" i="95"/>
  <c r="S18" i="95"/>
  <c r="U18" i="95"/>
  <c r="W18" i="95"/>
  <c r="AP18" i="95" s="1"/>
  <c r="Y18" i="95"/>
  <c r="AA18" i="95"/>
  <c r="AC18" i="95"/>
  <c r="AE18" i="95"/>
  <c r="AG18" i="95"/>
  <c r="AI18" i="95"/>
  <c r="AK18" i="95"/>
  <c r="AM18" i="95"/>
  <c r="AM17" i="95"/>
  <c r="AK17" i="95"/>
  <c r="AI17" i="95"/>
  <c r="AG17" i="95"/>
  <c r="AE17" i="95"/>
  <c r="AC17" i="95"/>
  <c r="AP17" i="95" s="1"/>
  <c r="AA17" i="95"/>
  <c r="Y17" i="95"/>
  <c r="W17" i="95"/>
  <c r="U17" i="95"/>
  <c r="S17" i="95"/>
  <c r="Q17" i="95"/>
  <c r="O17" i="95"/>
  <c r="O18" i="95"/>
  <c r="M18" i="95"/>
  <c r="M17" i="95"/>
  <c r="AM16" i="95"/>
  <c r="AK16" i="95"/>
  <c r="AI16" i="95"/>
  <c r="AG16" i="95"/>
  <c r="AE16" i="95"/>
  <c r="AC16" i="95"/>
  <c r="AA16" i="95"/>
  <c r="Y16" i="95"/>
  <c r="W16" i="95"/>
  <c r="U16" i="95"/>
  <c r="S16" i="95"/>
  <c r="Q16" i="95"/>
  <c r="O16" i="95"/>
  <c r="M16" i="95"/>
  <c r="AI15" i="95"/>
  <c r="AG15" i="95"/>
  <c r="AE15" i="95"/>
  <c r="AC15" i="95"/>
  <c r="AA15" i="95"/>
  <c r="Y15" i="95"/>
  <c r="W15" i="95"/>
  <c r="U15" i="95"/>
  <c r="S15" i="95"/>
  <c r="Q15" i="95"/>
  <c r="O15" i="95"/>
  <c r="M15" i="95"/>
  <c r="K15" i="95"/>
  <c r="I15" i="95"/>
  <c r="AP22" i="95"/>
  <c r="AP21" i="95"/>
  <c r="AP20" i="95"/>
  <c r="AP19" i="95"/>
  <c r="AP15" i="95"/>
  <c r="AP14" i="95"/>
  <c r="AP13" i="95"/>
  <c r="AM19" i="95"/>
  <c r="AK19" i="95"/>
  <c r="AI19" i="95"/>
  <c r="AG19" i="95"/>
  <c r="AE19" i="95"/>
  <c r="AC19" i="95"/>
  <c r="AA19" i="95"/>
  <c r="Y19" i="95"/>
  <c r="W19" i="95"/>
  <c r="U19" i="95"/>
  <c r="S19" i="95"/>
  <c r="Q19" i="95"/>
  <c r="O19" i="95"/>
  <c r="M19" i="95"/>
  <c r="AM14" i="95"/>
  <c r="AK14" i="95"/>
  <c r="AI14" i="95"/>
  <c r="AG14" i="95"/>
  <c r="AE14" i="95"/>
  <c r="AC14" i="95"/>
  <c r="AA14" i="95"/>
  <c r="Y14" i="95"/>
  <c r="W14" i="95"/>
  <c r="U14" i="95"/>
  <c r="S14" i="95"/>
  <c r="Q14" i="95"/>
  <c r="O14" i="95"/>
  <c r="M14" i="95"/>
  <c r="K14" i="95"/>
  <c r="I14" i="95"/>
  <c r="G14" i="95"/>
  <c r="E14" i="95"/>
  <c r="C5" i="95"/>
  <c r="C4" i="95"/>
  <c r="B23" i="95"/>
  <c r="B22" i="95"/>
  <c r="B21" i="95"/>
  <c r="B20" i="95"/>
  <c r="B19" i="95"/>
  <c r="B18" i="95"/>
  <c r="B17" i="95"/>
  <c r="B16" i="95"/>
  <c r="B15" i="95"/>
  <c r="B14" i="95"/>
  <c r="B13" i="95"/>
  <c r="C52" i="107" l="1"/>
  <c r="D24" i="95" s="1"/>
  <c r="AP16" i="95"/>
  <c r="D33" i="107"/>
  <c r="D18" i="107"/>
  <c r="D27" i="107"/>
  <c r="D24" i="107"/>
  <c r="D44" i="107"/>
  <c r="D42" i="107"/>
  <c r="D37" i="107"/>
  <c r="D20" i="107"/>
  <c r="D17" i="107"/>
  <c r="C24" i="95"/>
  <c r="D11" i="107"/>
  <c r="D19" i="107"/>
  <c r="C14" i="95" l="1"/>
  <c r="N14" i="95" s="1"/>
  <c r="C16" i="95"/>
  <c r="AF16" i="95" s="1"/>
  <c r="C22" i="95"/>
  <c r="AN22" i="95" s="1"/>
  <c r="C15" i="95"/>
  <c r="AL15" i="95" s="1"/>
  <c r="C13" i="95"/>
  <c r="AH13" i="95" s="1"/>
  <c r="C17" i="95"/>
  <c r="R17" i="95" s="1"/>
  <c r="C23" i="95"/>
  <c r="N23" i="95" s="1"/>
  <c r="C20" i="95"/>
  <c r="J20" i="95" s="1"/>
  <c r="C21" i="95"/>
  <c r="H21" i="95" s="1"/>
  <c r="C18" i="95"/>
  <c r="P18" i="95" s="1"/>
  <c r="C19" i="95"/>
  <c r="D19" i="95" s="1"/>
  <c r="V23" i="95" l="1"/>
  <c r="AB23" i="95"/>
  <c r="J23" i="95"/>
  <c r="Z23" i="95"/>
  <c r="AH23" i="95"/>
  <c r="N22" i="95"/>
  <c r="F22" i="95"/>
  <c r="X22" i="95"/>
  <c r="AB22" i="95"/>
  <c r="AF22" i="95"/>
  <c r="X23" i="95"/>
  <c r="V22" i="95"/>
  <c r="R23" i="95"/>
  <c r="P17" i="95"/>
  <c r="AL14" i="95"/>
  <c r="D23" i="95"/>
  <c r="AH22" i="95"/>
  <c r="L20" i="95"/>
  <c r="F20" i="95"/>
  <c r="X20" i="95"/>
  <c r="Z22" i="95"/>
  <c r="AD20" i="95"/>
  <c r="P19" i="95"/>
  <c r="AB19" i="95"/>
  <c r="L16" i="95"/>
  <c r="H19" i="95"/>
  <c r="P20" i="95"/>
  <c r="AN20" i="95"/>
  <c r="AF19" i="95"/>
  <c r="AJ19" i="95"/>
  <c r="J19" i="95"/>
  <c r="L19" i="95"/>
  <c r="X19" i="95"/>
  <c r="V19" i="95"/>
  <c r="AB20" i="95"/>
  <c r="AH20" i="95"/>
  <c r="AF20" i="95"/>
  <c r="D20" i="95"/>
  <c r="Z20" i="95"/>
  <c r="AL20" i="95"/>
  <c r="H15" i="95"/>
  <c r="AH19" i="95"/>
  <c r="H20" i="95"/>
  <c r="N15" i="95"/>
  <c r="T20" i="95"/>
  <c r="V20" i="95"/>
  <c r="AN15" i="95"/>
  <c r="D15" i="95"/>
  <c r="F15" i="95"/>
  <c r="AJ15" i="95"/>
  <c r="R15" i="95"/>
  <c r="Z15" i="95"/>
  <c r="J15" i="95"/>
  <c r="AD15" i="95"/>
  <c r="P15" i="95"/>
  <c r="AF15" i="95"/>
  <c r="X15" i="95"/>
  <c r="T14" i="95"/>
  <c r="AF14" i="95"/>
  <c r="Z14" i="95"/>
  <c r="AD14" i="95"/>
  <c r="V15" i="95"/>
  <c r="R20" i="95"/>
  <c r="AJ20" i="95"/>
  <c r="T15" i="95"/>
  <c r="L15" i="95"/>
  <c r="AH15" i="95"/>
  <c r="N20" i="95"/>
  <c r="P21" i="95"/>
  <c r="AB15" i="95"/>
  <c r="AH17" i="95"/>
  <c r="T16" i="95"/>
  <c r="AD16" i="95"/>
  <c r="AN17" i="95"/>
  <c r="F16" i="95"/>
  <c r="L21" i="95"/>
  <c r="X16" i="95"/>
  <c r="P14" i="95"/>
  <c r="H14" i="95"/>
  <c r="H16" i="95"/>
  <c r="V14" i="95"/>
  <c r="AF17" i="95"/>
  <c r="D14" i="95"/>
  <c r="V16" i="95"/>
  <c r="J14" i="95"/>
  <c r="X14" i="95"/>
  <c r="J16" i="95"/>
  <c r="R14" i="95"/>
  <c r="L17" i="95"/>
  <c r="AH14" i="95"/>
  <c r="V18" i="95"/>
  <c r="X17" i="95"/>
  <c r="AH16" i="95"/>
  <c r="AJ14" i="95"/>
  <c r="L14" i="95"/>
  <c r="AD17" i="95"/>
  <c r="F14" i="95"/>
  <c r="AB14" i="95"/>
  <c r="T17" i="95"/>
  <c r="P16" i="95"/>
  <c r="AN14" i="95"/>
  <c r="AB21" i="95"/>
  <c r="P13" i="95"/>
  <c r="J21" i="95"/>
  <c r="AB13" i="95"/>
  <c r="AJ13" i="95"/>
  <c r="AN13" i="95"/>
  <c r="V13" i="95"/>
  <c r="F21" i="95"/>
  <c r="AL23" i="95"/>
  <c r="AB17" i="95"/>
  <c r="H22" i="95"/>
  <c r="F19" i="95"/>
  <c r="AJ16" i="95"/>
  <c r="AJ23" i="95"/>
  <c r="H23" i="95"/>
  <c r="P23" i="95"/>
  <c r="AL17" i="95"/>
  <c r="H17" i="95"/>
  <c r="AL22" i="95"/>
  <c r="AD22" i="95"/>
  <c r="P22" i="95"/>
  <c r="AN19" i="95"/>
  <c r="AL19" i="95"/>
  <c r="AB16" i="95"/>
  <c r="Z16" i="95"/>
  <c r="F23" i="95"/>
  <c r="F17" i="95"/>
  <c r="D22" i="95"/>
  <c r="R16" i="95"/>
  <c r="AF23" i="95"/>
  <c r="AD23" i="95"/>
  <c r="AN23" i="95"/>
  <c r="Z17" i="95"/>
  <c r="J17" i="95"/>
  <c r="J22" i="95"/>
  <c r="R22" i="95"/>
  <c r="AJ22" i="95"/>
  <c r="T19" i="95"/>
  <c r="R19" i="95"/>
  <c r="N16" i="95"/>
  <c r="AN16" i="95"/>
  <c r="L23" i="95"/>
  <c r="Z19" i="95"/>
  <c r="T23" i="95"/>
  <c r="V17" i="95"/>
  <c r="N17" i="95"/>
  <c r="L22" i="95"/>
  <c r="T22" i="95"/>
  <c r="AD19" i="95"/>
  <c r="N19" i="95"/>
  <c r="D16" i="95"/>
  <c r="AL16" i="95"/>
  <c r="AJ17" i="95"/>
  <c r="D17" i="95"/>
  <c r="AL13" i="95"/>
  <c r="Z21" i="95"/>
  <c r="R13" i="95"/>
  <c r="X21" i="95"/>
  <c r="L13" i="95"/>
  <c r="X13" i="95"/>
  <c r="AN21" i="95"/>
  <c r="D13" i="95"/>
  <c r="F13" i="95"/>
  <c r="T21" i="95"/>
  <c r="AF21" i="95"/>
  <c r="AJ18" i="95"/>
  <c r="T13" i="95"/>
  <c r="J13" i="95"/>
  <c r="AJ21" i="95"/>
  <c r="D21" i="95"/>
  <c r="F18" i="95"/>
  <c r="T18" i="95"/>
  <c r="AF18" i="95"/>
  <c r="H13" i="95"/>
  <c r="N13" i="95"/>
  <c r="AL21" i="95"/>
  <c r="AD21" i="95"/>
  <c r="AF13" i="95"/>
  <c r="AD13" i="95"/>
  <c r="Z13" i="95"/>
  <c r="R21" i="95"/>
  <c r="N21" i="95"/>
  <c r="V21" i="95"/>
  <c r="AH21" i="95"/>
  <c r="H18" i="95"/>
  <c r="D18" i="95"/>
  <c r="Z18" i="95"/>
  <c r="L18" i="95"/>
  <c r="AN18" i="95"/>
  <c r="AH18" i="95"/>
  <c r="J18" i="95"/>
  <c r="AD18" i="95"/>
  <c r="N18" i="95"/>
  <c r="AB18" i="95"/>
  <c r="X18" i="95"/>
  <c r="AL18" i="95"/>
  <c r="R18" i="95"/>
  <c r="AD24" i="95" l="1"/>
  <c r="AC24" i="95" s="1"/>
  <c r="AO19" i="95"/>
  <c r="AO20" i="95"/>
  <c r="AO15" i="95"/>
  <c r="AO14" i="95"/>
  <c r="V24" i="95"/>
  <c r="U24" i="95" s="1"/>
  <c r="AO21" i="95"/>
  <c r="P24" i="95"/>
  <c r="O24" i="95" s="1"/>
  <c r="AO23" i="95"/>
  <c r="X24" i="95"/>
  <c r="W24" i="95" s="1"/>
  <c r="Z24" i="95"/>
  <c r="Y24" i="95" s="1"/>
  <c r="AB24" i="95"/>
  <c r="AA24" i="95" s="1"/>
  <c r="T24" i="95"/>
  <c r="S24" i="95" s="1"/>
  <c r="F24" i="95"/>
  <c r="E24" i="95" s="1"/>
  <c r="J24" i="95"/>
  <c r="I24" i="95" s="1"/>
  <c r="AN24" i="95"/>
  <c r="AM24" i="95" s="1"/>
  <c r="L24" i="95"/>
  <c r="K24" i="95" s="1"/>
  <c r="AO22" i="95"/>
  <c r="AO13" i="95"/>
  <c r="AH24" i="95"/>
  <c r="AG24" i="95" s="1"/>
  <c r="N24" i="95"/>
  <c r="M24" i="95" s="1"/>
  <c r="AO18" i="95"/>
  <c r="R24" i="95"/>
  <c r="Q24" i="95" s="1"/>
  <c r="AO16" i="95"/>
  <c r="AO17" i="95"/>
  <c r="H24" i="95"/>
  <c r="G24" i="95" s="1"/>
  <c r="AJ24" i="95"/>
  <c r="AI24" i="95" s="1"/>
  <c r="AF24" i="95"/>
  <c r="AE24" i="95" s="1"/>
  <c r="AL24" i="95"/>
  <c r="AK24" i="95" s="1"/>
  <c r="AP24" i="95" l="1"/>
  <c r="AO24" i="95"/>
</calcChain>
</file>

<file path=xl/sharedStrings.xml><?xml version="1.0" encoding="utf-8"?>
<sst xmlns="http://schemas.openxmlformats.org/spreadsheetml/2006/main" count="157" uniqueCount="116">
  <si>
    <t>ITEM</t>
  </si>
  <si>
    <t>DESCRIÇÃO DOS SERVIÇOS</t>
  </si>
  <si>
    <t>VALOR (R$)</t>
  </si>
  <si>
    <t>FUNDAÇÕES</t>
  </si>
  <si>
    <t>% ITEM</t>
  </si>
  <si>
    <t>OBJETO:</t>
  </si>
  <si>
    <t>LOCAL:</t>
  </si>
  <si>
    <t>TOTAL</t>
  </si>
  <si>
    <t>1º MÊS</t>
  </si>
  <si>
    <t>2º MÊS</t>
  </si>
  <si>
    <t>3º MÊS</t>
  </si>
  <si>
    <t>4º MÊS</t>
  </si>
  <si>
    <t>5º MÊS</t>
  </si>
  <si>
    <t>6º MÊS</t>
  </si>
  <si>
    <t>7º MÊS</t>
  </si>
  <si>
    <t>8º MÊS</t>
  </si>
  <si>
    <t>%</t>
  </si>
  <si>
    <t>R$</t>
  </si>
  <si>
    <t>PRAZO:</t>
  </si>
  <si>
    <t>ADMINISTRAÇÃO LOCAL</t>
  </si>
  <si>
    <t>PAREDES E PAINÉIS</t>
  </si>
  <si>
    <t>COBERTURAS E PROTEÇÕES</t>
  </si>
  <si>
    <t>REVESTIMENTOS</t>
  </si>
  <si>
    <t>PAVIMENTAÇÃO</t>
  </si>
  <si>
    <t>INSTALAÇÕES</t>
  </si>
  <si>
    <t>COMPLEMENTARES</t>
  </si>
  <si>
    <t>INFRAESTRUTURA E URBANIZAÇÃO</t>
  </si>
  <si>
    <t>BDI:</t>
  </si>
  <si>
    <t>REFERÊNCIA: KIT FNHIS CAIXA ECONÔMICA FEDERAL</t>
  </si>
  <si>
    <t>SUPRAESTRUTURA</t>
  </si>
  <si>
    <t>9º MÊS</t>
  </si>
  <si>
    <t>10º MÊS</t>
  </si>
  <si>
    <t>11º MÊS</t>
  </si>
  <si>
    <t>12º MÊS</t>
  </si>
  <si>
    <t>13º MÊS</t>
  </si>
  <si>
    <t>14º MÊS</t>
  </si>
  <si>
    <t>15º MÊS</t>
  </si>
  <si>
    <t>16º MÊS</t>
  </si>
  <si>
    <t>17º MÊS</t>
  </si>
  <si>
    <t>18º MÊS</t>
  </si>
  <si>
    <t>PERCENTUAL CONCLUÍDO</t>
  </si>
  <si>
    <t>REFERÊNCIA:</t>
  </si>
  <si>
    <t>KIT FNHIS CAIXA ECONÔMICA FEDERAL</t>
  </si>
  <si>
    <t>CRONOGRAMA FÍSICO FINANCEIRO (ESTIMADO)</t>
  </si>
  <si>
    <t>ESTRADA DO ARCO-IRIS, S/Nº, ÁREA DESMEMBRADA, BAIRRO ULISSES LEMGRUBER, CARMO-RJ</t>
  </si>
  <si>
    <t>18 MESES</t>
  </si>
  <si>
    <t>instalações e canteiros (barracão, cercamento e placa da obra)</t>
  </si>
  <si>
    <t>1.2</t>
  </si>
  <si>
    <t>1.3</t>
  </si>
  <si>
    <t>manutenção canteiro/consumo</t>
  </si>
  <si>
    <t>transportes máquinas, equipamentos, locação da obra</t>
  </si>
  <si>
    <t>equipamentos de proteção coletivos</t>
  </si>
  <si>
    <t>1.4</t>
  </si>
  <si>
    <t>1.5</t>
  </si>
  <si>
    <t>5.1</t>
  </si>
  <si>
    <t>alvenaria/fechamentos</t>
  </si>
  <si>
    <t>esquadrias metálicas</t>
  </si>
  <si>
    <t>5.2</t>
  </si>
  <si>
    <t>telhados</t>
  </si>
  <si>
    <t>6.1</t>
  </si>
  <si>
    <t>revestimentos internos</t>
  </si>
  <si>
    <t>azulejos</t>
  </si>
  <si>
    <t>7.1</t>
  </si>
  <si>
    <t>7.2</t>
  </si>
  <si>
    <t>7.3</t>
  </si>
  <si>
    <t>forros</t>
  </si>
  <si>
    <t>pinturas</t>
  </si>
  <si>
    <t>7.4</t>
  </si>
  <si>
    <t>cerâmica</t>
  </si>
  <si>
    <t>elétricas/telefônicas</t>
  </si>
  <si>
    <t>hidráulicas/gás/incêndio</t>
  </si>
  <si>
    <t>sanitárias/pluvial</t>
  </si>
  <si>
    <t>aparelhos, metais e bancadas</t>
  </si>
  <si>
    <t>9.1</t>
  </si>
  <si>
    <t>9.2</t>
  </si>
  <si>
    <t>9.3</t>
  </si>
  <si>
    <t>9.4</t>
  </si>
  <si>
    <t>10.1</t>
  </si>
  <si>
    <t>terraplenagem</t>
  </si>
  <si>
    <t>11.1</t>
  </si>
  <si>
    <t>11.3</t>
  </si>
  <si>
    <t>11.4</t>
  </si>
  <si>
    <t>esgoto sanitário</t>
  </si>
  <si>
    <t>drenagem das águas pluviais</t>
  </si>
  <si>
    <t>11.5</t>
  </si>
  <si>
    <t>11.6</t>
  </si>
  <si>
    <t>pavimentação</t>
  </si>
  <si>
    <t>energia e iluminação</t>
  </si>
  <si>
    <t>paisagismo, equipamentos e ambientação</t>
  </si>
  <si>
    <t>rodapés, soleiras e peitoris</t>
  </si>
  <si>
    <t>água potável</t>
  </si>
  <si>
    <t>11.7</t>
  </si>
  <si>
    <t>8.2</t>
  </si>
  <si>
    <t>PERCENTUAL (MÁXIMO)</t>
  </si>
  <si>
    <t>ligações provisórias (água, energia, telefone e esgoto)</t>
  </si>
  <si>
    <t>SERVIÇOS PRELIMINARES GERAIS</t>
  </si>
  <si>
    <t>1.9</t>
  </si>
  <si>
    <t>5.3</t>
  </si>
  <si>
    <t>esquadrias de madeira</t>
  </si>
  <si>
    <t>7.5</t>
  </si>
  <si>
    <t>revestimentos externos</t>
  </si>
  <si>
    <t>8.5</t>
  </si>
  <si>
    <t>8.4</t>
  </si>
  <si>
    <t>cimentados</t>
  </si>
  <si>
    <t>calafete/limpeza</t>
  </si>
  <si>
    <t>11.11</t>
  </si>
  <si>
    <t>6.2</t>
  </si>
  <si>
    <t>impermeabilizações</t>
  </si>
  <si>
    <t>Sistema de fossa, filtro e sumidouro muito caro.</t>
  </si>
  <si>
    <t>Mover alguma coisa das fossas para cá.</t>
  </si>
  <si>
    <t>CONSTRUÇÃO DE 25 CASAS POPULARES - CONVÊNIO Nº 974664/2025</t>
  </si>
  <si>
    <t>24 MESES</t>
  </si>
  <si>
    <t>PLANILHA ORÇAMENTÁRIA (ESTIMATIVA PERCENTUAIS)</t>
  </si>
  <si>
    <t>VALOR FNHIS (MÁXIMO)</t>
  </si>
  <si>
    <t>VALOR
ORÇADO</t>
  </si>
  <si>
    <t>Percentual para Pavimentação muito baixo no FNHIS. Não há o que fazer.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</si>
</sst>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-* #,##0.00\ _€_-;\-* #,##0.00\ _€_-;_-* &quot;-&quot;??\ _€_-;_-@_-"/>
    <numFmt numFmtId="169" formatCode="#\,##0.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\$#."/>
    <numFmt numFmtId="173" formatCode="#.00"/>
    <numFmt numFmtId="174" formatCode="0.00_)"/>
    <numFmt numFmtId="175" formatCode="%#.00"/>
    <numFmt numFmtId="176" formatCode="#\,##0.00"/>
    <numFmt numFmtId="177" formatCode="#,"/>
    <numFmt numFmtId="178" formatCode="_(* #,##0_);_(* \(#,##0\);_(* &quot;-&quot;_);_(@_)"/>
    <numFmt numFmtId="179" formatCode="&quot;R$&quot;\ #,##0.0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u/>
      <sz val="11"/>
      <color indexed="12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sz val="10"/>
      <name val="Times New Roman"/>
      <family val="1"/>
    </font>
    <font>
      <sz val="10"/>
      <name val="MS Sans Serif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002060"/>
      <name val="Arial"/>
      <family val="2"/>
    </font>
    <font>
      <b/>
      <sz val="10"/>
      <color rgb="FFFF000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2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01">
    <xf numFmtId="0" fontId="0" fillId="0" borderId="0"/>
    <xf numFmtId="0" fontId="15" fillId="0" borderId="0" applyNumberFormat="0" applyBorder="0" applyProtection="0"/>
    <xf numFmtId="0" fontId="15" fillId="0" borderId="0" applyNumberFormat="0" applyBorder="0" applyProtection="0"/>
    <xf numFmtId="165" fontId="15" fillId="0" borderId="0" applyBorder="0" applyProtection="0"/>
    <xf numFmtId="165" fontId="15" fillId="0" borderId="0" applyBorder="0" applyProtection="0"/>
    <xf numFmtId="0" fontId="9" fillId="0" borderId="0"/>
    <xf numFmtId="0" fontId="15" fillId="0" borderId="0" applyNumberFormat="0" applyBorder="0" applyProtection="0"/>
    <xf numFmtId="0" fontId="16" fillId="0" borderId="0" applyNumberFormat="0" applyBorder="0" applyProtection="0"/>
    <xf numFmtId="166" fontId="16" fillId="0" borderId="0" applyBorder="0" applyProtection="0"/>
    <xf numFmtId="0" fontId="17" fillId="0" borderId="0" applyNumberFormat="0" applyBorder="0" applyProtection="0">
      <alignment horizontal="center"/>
    </xf>
    <xf numFmtId="0" fontId="17" fillId="0" borderId="0" applyNumberFormat="0" applyBorder="0" applyProtection="0">
      <alignment horizontal="center" textRotation="90"/>
    </xf>
    <xf numFmtId="0" fontId="6" fillId="0" borderId="0"/>
    <xf numFmtId="0" fontId="18" fillId="0" borderId="0"/>
    <xf numFmtId="0" fontId="6" fillId="0" borderId="0"/>
    <xf numFmtId="0" fontId="14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0" borderId="0" applyNumberFormat="0" applyBorder="0" applyProtection="0"/>
    <xf numFmtId="167" fontId="19" fillId="0" borderId="0" applyBorder="0" applyProtection="0"/>
    <xf numFmtId="164" fontId="6" fillId="0" borderId="0" applyFont="0" applyFill="0" applyBorder="0" applyAlignment="0" applyProtection="0"/>
    <xf numFmtId="165" fontId="15" fillId="0" borderId="0" applyBorder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168" fontId="6" fillId="0" borderId="0" applyFont="0" applyFill="0" applyBorder="0" applyAlignment="0" applyProtection="0"/>
    <xf numFmtId="169" fontId="21" fillId="0" borderId="0">
      <protection locked="0"/>
    </xf>
    <xf numFmtId="0" fontId="7" fillId="5" borderId="2" applyFill="0" applyBorder="0" applyAlignment="0" applyProtection="0">
      <alignment vertical="center"/>
      <protection locked="0"/>
    </xf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9" fillId="0" borderId="0"/>
    <xf numFmtId="173" fontId="21" fillId="0" borderId="0">
      <protection locked="0"/>
    </xf>
    <xf numFmtId="173" fontId="21" fillId="0" borderId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38" fontId="12" fillId="2" borderId="0" applyNumberFormat="0" applyBorder="0" applyAlignment="0" applyProtection="0"/>
    <xf numFmtId="0" fontId="21" fillId="0" borderId="0">
      <protection locked="0"/>
    </xf>
    <xf numFmtId="0" fontId="21" fillId="0" borderId="0"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/>
    <xf numFmtId="10" fontId="12" fillId="6" borderId="1" applyNumberFormat="0" applyBorder="0" applyAlignment="0" applyProtection="0"/>
    <xf numFmtId="0" fontId="6" fillId="0" borderId="0">
      <alignment horizontal="centerContinuous" vertical="justify"/>
    </xf>
    <xf numFmtId="0" fontId="25" fillId="0" borderId="0" applyAlignment="0">
      <alignment horizontal="center"/>
    </xf>
    <xf numFmtId="44" fontId="10" fillId="0" borderId="0" applyFont="0" applyFill="0" applyBorder="0" applyAlignment="0" applyProtection="0"/>
    <xf numFmtId="174" fontId="2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8" fillId="0" borderId="0">
      <alignment horizontal="left" vertical="center" indent="12"/>
    </xf>
    <xf numFmtId="0" fontId="12" fillId="0" borderId="2" applyBorder="0">
      <alignment horizontal="left" vertical="center" wrapText="1" indent="2"/>
      <protection locked="0"/>
    </xf>
    <xf numFmtId="0" fontId="12" fillId="0" borderId="2" applyBorder="0">
      <alignment horizontal="left" vertical="center" wrapText="1" indent="3"/>
      <protection locked="0"/>
    </xf>
    <xf numFmtId="10" fontId="6" fillId="0" borderId="0" applyFont="0" applyFill="0" applyBorder="0" applyAlignment="0" applyProtection="0"/>
    <xf numFmtId="175" fontId="21" fillId="0" borderId="0">
      <protection locked="0"/>
    </xf>
    <xf numFmtId="175" fontId="21" fillId="0" borderId="0">
      <protection locked="0"/>
    </xf>
    <xf numFmtId="176" fontId="21" fillId="0" borderId="0">
      <protection locked="0"/>
    </xf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8" fontId="28" fillId="0" borderId="0" applyFont="0" applyFill="0" applyBorder="0" applyAlignment="0" applyProtection="0"/>
    <xf numFmtId="177" fontId="29" fillId="0" borderId="0">
      <protection locked="0"/>
    </xf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8" fillId="0" borderId="0"/>
    <xf numFmtId="0" fontId="30" fillId="0" borderId="0">
      <protection locked="0"/>
    </xf>
    <xf numFmtId="0" fontId="30" fillId="0" borderId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5" fillId="0" borderId="0"/>
    <xf numFmtId="0" fontId="31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>
      <alignment horizontal="centerContinuous" vertical="justify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0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5" fillId="0" borderId="1" xfId="174" applyBorder="1" applyAlignment="1">
      <alignment horizontal="center" vertical="center"/>
    </xf>
    <xf numFmtId="0" fontId="5" fillId="0" borderId="0" xfId="174" applyAlignment="1">
      <alignment vertical="center"/>
    </xf>
    <xf numFmtId="0" fontId="5" fillId="0" borderId="0" xfId="174" applyAlignment="1">
      <alignment horizontal="left" vertical="center"/>
    </xf>
    <xf numFmtId="0" fontId="5" fillId="0" borderId="0" xfId="174" applyAlignment="1">
      <alignment horizontal="center" vertical="center"/>
    </xf>
    <xf numFmtId="0" fontId="5" fillId="0" borderId="1" xfId="174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174" applyFont="1" applyAlignment="1">
      <alignment horizontal="center" vertical="center"/>
    </xf>
    <xf numFmtId="0" fontId="5" fillId="4" borderId="1" xfId="174" applyFill="1" applyBorder="1" applyAlignment="1">
      <alignment horizontal="center"/>
    </xf>
    <xf numFmtId="0" fontId="5" fillId="0" borderId="1" xfId="174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175" applyFont="1" applyBorder="1" applyAlignment="1">
      <alignment vertical="center"/>
    </xf>
    <xf numFmtId="4" fontId="5" fillId="0" borderId="1" xfId="174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33" fillId="0" borderId="0" xfId="0" applyFont="1"/>
    <xf numFmtId="10" fontId="38" fillId="0" borderId="1" xfId="176" applyNumberFormat="1" applyFont="1" applyBorder="1" applyAlignment="1">
      <alignment vertical="center"/>
    </xf>
    <xf numFmtId="10" fontId="39" fillId="3" borderId="1" xfId="176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10" fontId="7" fillId="0" borderId="0" xfId="25" applyNumberFormat="1" applyFont="1" applyFill="1" applyBorder="1" applyAlignment="1">
      <alignment horizontal="right" vertical="center"/>
    </xf>
    <xf numFmtId="10" fontId="5" fillId="0" borderId="0" xfId="25" applyNumberFormat="1" applyFont="1" applyAlignment="1">
      <alignment horizontal="right" vertical="center"/>
    </xf>
    <xf numFmtId="179" fontId="5" fillId="0" borderId="0" xfId="25" applyNumberFormat="1" applyFont="1" applyAlignment="1">
      <alignment horizontal="right" vertical="center"/>
    </xf>
    <xf numFmtId="164" fontId="5" fillId="0" borderId="0" xfId="29" applyFont="1" applyFill="1" applyAlignment="1">
      <alignment vertical="center" wrapText="1"/>
    </xf>
    <xf numFmtId="49" fontId="32" fillId="7" borderId="3" xfId="11" applyNumberFormat="1" applyFont="1" applyFill="1" applyBorder="1" applyAlignment="1">
      <alignment horizontal="center" vertical="center"/>
    </xf>
    <xf numFmtId="49" fontId="32" fillId="7" borderId="4" xfId="11" applyNumberFormat="1" applyFont="1" applyFill="1" applyBorder="1" applyAlignment="1">
      <alignment horizontal="center" vertical="center"/>
    </xf>
    <xf numFmtId="10" fontId="32" fillId="7" borderId="4" xfId="25" applyNumberFormat="1" applyFont="1" applyFill="1" applyBorder="1" applyAlignment="1">
      <alignment horizontal="center" vertical="center" wrapText="1"/>
    </xf>
    <xf numFmtId="179" fontId="32" fillId="7" borderId="5" xfId="25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0" fontId="5" fillId="0" borderId="0" xfId="175" applyNumberFormat="1" applyFont="1" applyBorder="1" applyAlignment="1">
      <alignment horizontal="center" vertical="center"/>
    </xf>
    <xf numFmtId="10" fontId="5" fillId="4" borderId="1" xfId="174" applyNumberFormat="1" applyFill="1" applyBorder="1" applyAlignment="1">
      <alignment horizontal="center"/>
    </xf>
    <xf numFmtId="10" fontId="5" fillId="0" borderId="1" xfId="174" applyNumberFormat="1" applyBorder="1" applyAlignment="1">
      <alignment vertical="center"/>
    </xf>
    <xf numFmtId="10" fontId="39" fillId="3" borderId="1" xfId="174" applyNumberFormat="1" applyFont="1" applyFill="1" applyBorder="1" applyAlignment="1">
      <alignment vertical="center"/>
    </xf>
    <xf numFmtId="10" fontId="0" fillId="0" borderId="0" xfId="0" applyNumberFormat="1"/>
    <xf numFmtId="10" fontId="5" fillId="0" borderId="0" xfId="174" applyNumberFormat="1" applyAlignment="1">
      <alignment vertical="center"/>
    </xf>
    <xf numFmtId="10" fontId="37" fillId="3" borderId="1" xfId="176" applyNumberFormat="1" applyFont="1" applyFill="1" applyBorder="1" applyAlignment="1">
      <alignment vertical="center"/>
    </xf>
    <xf numFmtId="10" fontId="39" fillId="3" borderId="1" xfId="32" applyNumberFormat="1" applyFont="1" applyFill="1" applyBorder="1" applyAlignment="1">
      <alignment vertical="center"/>
    </xf>
    <xf numFmtId="10" fontId="7" fillId="0" borderId="1" xfId="174" applyNumberFormat="1" applyFont="1" applyBorder="1" applyAlignment="1">
      <alignment vertical="center"/>
    </xf>
    <xf numFmtId="179" fontId="5" fillId="0" borderId="0" xfId="175" applyNumberFormat="1" applyFont="1" applyBorder="1" applyAlignment="1">
      <alignment horizontal="center" vertical="center"/>
    </xf>
    <xf numFmtId="179" fontId="5" fillId="4" borderId="1" xfId="174" applyNumberFormat="1" applyFill="1" applyBorder="1" applyAlignment="1">
      <alignment horizontal="center"/>
    </xf>
    <xf numFmtId="179" fontId="5" fillId="0" borderId="1" xfId="174" applyNumberFormat="1" applyBorder="1" applyAlignment="1">
      <alignment vertical="center"/>
    </xf>
    <xf numFmtId="179" fontId="5" fillId="3" borderId="1" xfId="176" applyNumberFormat="1" applyFont="1" applyFill="1" applyBorder="1" applyAlignment="1">
      <alignment vertical="center"/>
    </xf>
    <xf numFmtId="179" fontId="0" fillId="0" borderId="0" xfId="0" applyNumberFormat="1"/>
    <xf numFmtId="179" fontId="5" fillId="0" borderId="0" xfId="174" applyNumberFormat="1" applyAlignment="1">
      <alignment vertical="center"/>
    </xf>
    <xf numFmtId="0" fontId="7" fillId="0" borderId="0" xfId="0" applyFont="1" applyAlignment="1">
      <alignment vertical="center"/>
    </xf>
    <xf numFmtId="164" fontId="35" fillId="0" borderId="0" xfId="29" applyFont="1" applyFill="1" applyAlignment="1">
      <alignment horizontal="left" vertical="center"/>
    </xf>
    <xf numFmtId="164" fontId="41" fillId="0" borderId="0" xfId="29" applyFont="1" applyFill="1" applyAlignment="1">
      <alignment vertical="center"/>
    </xf>
    <xf numFmtId="10" fontId="41" fillId="0" borderId="0" xfId="174" applyNumberFormat="1" applyFont="1" applyAlignment="1">
      <alignment horizontal="center" vertical="center"/>
    </xf>
    <xf numFmtId="179" fontId="41" fillId="0" borderId="0" xfId="174" applyNumberFormat="1" applyFont="1" applyAlignment="1">
      <alignment horizontal="center" vertical="center"/>
    </xf>
    <xf numFmtId="10" fontId="41" fillId="0" borderId="0" xfId="0" applyNumberFormat="1" applyFont="1"/>
    <xf numFmtId="0" fontId="35" fillId="0" borderId="0" xfId="174" applyFont="1" applyAlignment="1">
      <alignment horizontal="left" vertical="center"/>
    </xf>
    <xf numFmtId="10" fontId="34" fillId="0" borderId="0" xfId="175" applyNumberFormat="1" applyFont="1" applyBorder="1" applyAlignment="1">
      <alignment horizontal="left" vertical="center"/>
    </xf>
    <xf numFmtId="179" fontId="34" fillId="0" borderId="0" xfId="175" applyNumberFormat="1" applyFont="1" applyBorder="1" applyAlignment="1">
      <alignment horizontal="left" vertical="center"/>
    </xf>
    <xf numFmtId="10" fontId="35" fillId="0" borderId="0" xfId="174" applyNumberFormat="1" applyFont="1" applyAlignment="1">
      <alignment horizontal="left" vertical="center"/>
    </xf>
    <xf numFmtId="179" fontId="35" fillId="0" borderId="0" xfId="174" applyNumberFormat="1" applyFont="1" applyAlignment="1">
      <alignment horizontal="left" vertical="center"/>
    </xf>
    <xf numFmtId="164" fontId="5" fillId="0" borderId="0" xfId="25" applyFont="1" applyBorder="1" applyAlignment="1">
      <alignment vertical="center"/>
    </xf>
    <xf numFmtId="164" fontId="33" fillId="0" borderId="0" xfId="25" applyFont="1" applyBorder="1" applyAlignment="1">
      <alignment vertical="center"/>
    </xf>
    <xf numFmtId="164" fontId="5" fillId="0" borderId="0" xfId="25" applyFont="1" applyAlignment="1">
      <alignment vertical="center"/>
    </xf>
    <xf numFmtId="0" fontId="5" fillId="0" borderId="10" xfId="174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10" xfId="174" applyBorder="1" applyAlignment="1">
      <alignment horizontal="center" vertical="center"/>
    </xf>
    <xf numFmtId="10" fontId="0" fillId="0" borderId="11" xfId="0" applyNumberFormat="1" applyBorder="1" applyAlignment="1">
      <alignment vertical="center"/>
    </xf>
    <xf numFmtId="164" fontId="7" fillId="7" borderId="13" xfId="175" applyFont="1" applyFill="1" applyBorder="1" applyAlignment="1">
      <alignment vertical="center"/>
    </xf>
    <xf numFmtId="9" fontId="38" fillId="7" borderId="13" xfId="32" applyFont="1" applyFill="1" applyBorder="1" applyAlignment="1">
      <alignment vertical="center"/>
    </xf>
    <xf numFmtId="10" fontId="7" fillId="7" borderId="13" xfId="32" applyNumberFormat="1" applyFont="1" applyFill="1" applyBorder="1" applyAlignment="1">
      <alignment vertical="center"/>
    </xf>
    <xf numFmtId="179" fontId="7" fillId="7" borderId="13" xfId="174" applyNumberFormat="1" applyFont="1" applyFill="1" applyBorder="1" applyAlignment="1">
      <alignment vertical="center"/>
    </xf>
    <xf numFmtId="164" fontId="7" fillId="7" borderId="13" xfId="174" applyNumberFormat="1" applyFont="1" applyFill="1" applyBorder="1" applyAlignment="1">
      <alignment vertical="center"/>
    </xf>
    <xf numFmtId="4" fontId="7" fillId="7" borderId="13" xfId="0" applyNumberFormat="1" applyFont="1" applyFill="1" applyBorder="1" applyAlignment="1">
      <alignment vertical="center"/>
    </xf>
    <xf numFmtId="10" fontId="7" fillId="7" borderId="14" xfId="0" applyNumberFormat="1" applyFont="1" applyFill="1" applyBorder="1" applyAlignment="1">
      <alignment vertical="center"/>
    </xf>
    <xf numFmtId="0" fontId="5" fillId="3" borderId="10" xfId="11" applyFont="1" applyFill="1" applyBorder="1" applyAlignment="1">
      <alignment horizontal="center" vertical="center"/>
    </xf>
    <xf numFmtId="10" fontId="5" fillId="3" borderId="1" xfId="25" applyNumberFormat="1" applyFont="1" applyFill="1" applyBorder="1" applyAlignment="1">
      <alignment horizontal="right" vertical="center"/>
    </xf>
    <xf numFmtId="0" fontId="7" fillId="0" borderId="16" xfId="11" applyFont="1" applyBorder="1" applyAlignment="1">
      <alignment horizontal="center" vertical="center" wrapText="1"/>
    </xf>
    <xf numFmtId="0" fontId="7" fillId="0" borderId="17" xfId="11" applyFont="1" applyBorder="1" applyAlignment="1">
      <alignment horizontal="center" vertical="center" wrapText="1"/>
    </xf>
    <xf numFmtId="10" fontId="7" fillId="0" borderId="17" xfId="25" applyNumberFormat="1" applyFont="1" applyFill="1" applyBorder="1" applyAlignment="1">
      <alignment horizontal="center" vertical="center" wrapText="1"/>
    </xf>
    <xf numFmtId="164" fontId="5" fillId="0" borderId="6" xfId="29" applyFont="1" applyFill="1" applyBorder="1" applyAlignment="1">
      <alignment horizontal="left" vertical="center"/>
    </xf>
    <xf numFmtId="164" fontId="5" fillId="0" borderId="0" xfId="29" applyFont="1" applyFill="1" applyBorder="1" applyAlignment="1">
      <alignment vertical="center" wrapText="1"/>
    </xf>
    <xf numFmtId="10" fontId="5" fillId="0" borderId="0" xfId="25" applyNumberFormat="1" applyFont="1" applyFill="1" applyBorder="1" applyAlignment="1">
      <alignment vertical="center"/>
    </xf>
    <xf numFmtId="164" fontId="5" fillId="0" borderId="0" xfId="29" applyFont="1" applyFill="1" applyBorder="1" applyAlignment="1">
      <alignment vertical="center"/>
    </xf>
    <xf numFmtId="10" fontId="7" fillId="0" borderId="0" xfId="25" applyNumberFormat="1" applyFont="1" applyBorder="1" applyAlignment="1">
      <alignment horizontal="center" vertical="center"/>
    </xf>
    <xf numFmtId="9" fontId="5" fillId="0" borderId="0" xfId="29" applyNumberFormat="1" applyFont="1" applyFill="1" applyBorder="1" applyAlignment="1">
      <alignment horizontal="left" vertical="center"/>
    </xf>
    <xf numFmtId="0" fontId="7" fillId="0" borderId="6" xfId="11" applyFont="1" applyBorder="1" applyAlignment="1">
      <alignment horizontal="center"/>
    </xf>
    <xf numFmtId="0" fontId="7" fillId="4" borderId="10" xfId="11" applyFont="1" applyFill="1" applyBorder="1" applyAlignment="1">
      <alignment horizontal="center" vertical="center"/>
    </xf>
    <xf numFmtId="0" fontId="7" fillId="4" borderId="1" xfId="11" applyFont="1" applyFill="1" applyBorder="1" applyAlignment="1">
      <alignment vertical="center"/>
    </xf>
    <xf numFmtId="10" fontId="7" fillId="4" borderId="1" xfId="25" applyNumberFormat="1" applyFont="1" applyFill="1" applyBorder="1" applyAlignment="1">
      <alignment horizontal="right" vertical="center"/>
    </xf>
    <xf numFmtId="0" fontId="7" fillId="4" borderId="1" xfId="174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79" fontId="7" fillId="8" borderId="11" xfId="25" applyNumberFormat="1" applyFont="1" applyFill="1" applyBorder="1" applyAlignment="1">
      <alignment vertical="center"/>
    </xf>
    <xf numFmtId="179" fontId="5" fillId="9" borderId="11" xfId="25" applyNumberFormat="1" applyFont="1" applyFill="1" applyBorder="1" applyAlignment="1">
      <alignment vertical="center"/>
    </xf>
    <xf numFmtId="179" fontId="5" fillId="10" borderId="11" xfId="25" applyNumberFormat="1" applyFont="1" applyFill="1" applyBorder="1" applyAlignment="1">
      <alignment vertical="center"/>
    </xf>
    <xf numFmtId="179" fontId="5" fillId="0" borderId="0" xfId="25" applyNumberFormat="1" applyFont="1" applyFill="1" applyBorder="1" applyAlignment="1">
      <alignment vertical="center"/>
    </xf>
    <xf numFmtId="179" fontId="5" fillId="0" borderId="0" xfId="0" applyNumberFormat="1" applyFont="1" applyAlignment="1">
      <alignment vertical="center"/>
    </xf>
    <xf numFmtId="0" fontId="7" fillId="0" borderId="0" xfId="11" applyFont="1" applyAlignment="1">
      <alignment horizontal="left" vertical="center"/>
    </xf>
    <xf numFmtId="179" fontId="7" fillId="0" borderId="0" xfId="25" applyNumberFormat="1" applyFont="1" applyFill="1" applyBorder="1" applyAlignment="1">
      <alignment vertical="center"/>
    </xf>
    <xf numFmtId="179" fontId="7" fillId="4" borderId="1" xfId="25" applyNumberFormat="1" applyFont="1" applyFill="1" applyBorder="1" applyAlignment="1">
      <alignment vertical="center"/>
    </xf>
    <xf numFmtId="179" fontId="5" fillId="3" borderId="1" xfId="25" applyNumberFormat="1" applyFont="1" applyFill="1" applyBorder="1" applyAlignment="1">
      <alignment vertical="center"/>
    </xf>
    <xf numFmtId="179" fontId="7" fillId="0" borderId="17" xfId="25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10" fontId="5" fillId="0" borderId="23" xfId="25" applyNumberFormat="1" applyFont="1" applyBorder="1" applyAlignment="1">
      <alignment horizontal="right" vertical="center"/>
    </xf>
    <xf numFmtId="179" fontId="5" fillId="0" borderId="23" xfId="25" applyNumberFormat="1" applyFont="1" applyBorder="1" applyAlignment="1">
      <alignment horizontal="right" vertical="center"/>
    </xf>
    <xf numFmtId="0" fontId="5" fillId="3" borderId="24" xfId="0" applyFont="1" applyFill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10" fontId="5" fillId="0" borderId="19" xfId="25" applyNumberFormat="1" applyFont="1" applyBorder="1" applyAlignment="1">
      <alignment horizontal="right" vertical="center"/>
    </xf>
    <xf numFmtId="179" fontId="5" fillId="0" borderId="19" xfId="25" applyNumberFormat="1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179" fontId="32" fillId="7" borderId="4" xfId="25" applyNumberFormat="1" applyFont="1" applyFill="1" applyBorder="1" applyAlignment="1">
      <alignment horizontal="center" vertical="center" wrapText="1"/>
    </xf>
    <xf numFmtId="0" fontId="7" fillId="4" borderId="10" xfId="11" applyFont="1" applyFill="1" applyBorder="1" applyAlignment="1">
      <alignment horizontal="center" vertical="center"/>
    </xf>
    <xf numFmtId="0" fontId="7" fillId="4" borderId="1" xfId="11" applyFont="1" applyFill="1" applyBorder="1" applyAlignment="1">
      <alignment horizontal="center" vertical="center"/>
    </xf>
    <xf numFmtId="0" fontId="40" fillId="7" borderId="6" xfId="11" applyFont="1" applyFill="1" applyBorder="1" applyAlignment="1">
      <alignment horizontal="center" vertical="center" wrapText="1"/>
    </xf>
    <xf numFmtId="0" fontId="40" fillId="7" borderId="0" xfId="11" applyFont="1" applyFill="1" applyAlignment="1">
      <alignment horizontal="center" vertical="center" wrapText="1"/>
    </xf>
    <xf numFmtId="0" fontId="40" fillId="7" borderId="15" xfId="11" applyFont="1" applyFill="1" applyBorder="1" applyAlignment="1">
      <alignment horizontal="center" vertical="center" wrapText="1"/>
    </xf>
    <xf numFmtId="0" fontId="7" fillId="7" borderId="12" xfId="174" applyFont="1" applyFill="1" applyBorder="1" applyAlignment="1">
      <alignment horizontal="center" vertical="center"/>
    </xf>
    <xf numFmtId="0" fontId="7" fillId="7" borderId="13" xfId="174" applyFont="1" applyFill="1" applyBorder="1" applyAlignment="1">
      <alignment horizontal="center" vertical="center"/>
    </xf>
    <xf numFmtId="0" fontId="7" fillId="0" borderId="0" xfId="174" applyFont="1" applyAlignment="1">
      <alignment horizontal="center" vertical="center"/>
    </xf>
    <xf numFmtId="0" fontId="5" fillId="7" borderId="8" xfId="174" applyFill="1" applyBorder="1" applyAlignment="1">
      <alignment horizontal="center"/>
    </xf>
    <xf numFmtId="0" fontId="5" fillId="4" borderId="7" xfId="174" applyFill="1" applyBorder="1" applyAlignment="1">
      <alignment horizontal="center" vertical="center"/>
    </xf>
    <xf numFmtId="0" fontId="5" fillId="4" borderId="10" xfId="174" applyFill="1" applyBorder="1" applyAlignment="1">
      <alignment horizontal="center" vertical="center"/>
    </xf>
    <xf numFmtId="0" fontId="32" fillId="0" borderId="0" xfId="174" applyFont="1" applyAlignment="1">
      <alignment horizontal="center" vertical="center"/>
    </xf>
    <xf numFmtId="0" fontId="32" fillId="0" borderId="6" xfId="174" applyFont="1" applyBorder="1" applyAlignment="1">
      <alignment horizontal="center" vertical="center"/>
    </xf>
    <xf numFmtId="0" fontId="42" fillId="7" borderId="0" xfId="174" applyFont="1" applyFill="1" applyAlignment="1">
      <alignment horizontal="center" vertical="center"/>
    </xf>
    <xf numFmtId="164" fontId="41" fillId="0" borderId="0" xfId="29" applyFont="1" applyFill="1" applyAlignment="1">
      <alignment horizontal="left" vertical="center"/>
    </xf>
    <xf numFmtId="164" fontId="35" fillId="0" borderId="0" xfId="29" applyFont="1" applyFill="1" applyAlignment="1">
      <alignment horizontal="left" vertical="center" wrapText="1"/>
    </xf>
    <xf numFmtId="0" fontId="5" fillId="4" borderId="8" xfId="174" applyFill="1" applyBorder="1" applyAlignment="1">
      <alignment horizontal="center" vertical="center"/>
    </xf>
    <xf numFmtId="0" fontId="5" fillId="4" borderId="1" xfId="174" applyFill="1" applyBorder="1" applyAlignment="1">
      <alignment horizontal="center" vertical="center"/>
    </xf>
    <xf numFmtId="0" fontId="7" fillId="4" borderId="9" xfId="174" applyFont="1" applyFill="1" applyBorder="1" applyAlignment="1">
      <alignment horizontal="center" vertical="center" wrapText="1"/>
    </xf>
    <xf numFmtId="0" fontId="7" fillId="4" borderId="11" xfId="174" applyFont="1" applyFill="1" applyBorder="1" applyAlignment="1">
      <alignment horizontal="center" vertical="center" wrapText="1"/>
    </xf>
    <xf numFmtId="0" fontId="7" fillId="4" borderId="8" xfId="174" applyFont="1" applyFill="1" applyBorder="1" applyAlignment="1">
      <alignment horizontal="center" vertical="center"/>
    </xf>
    <xf numFmtId="0" fontId="7" fillId="4" borderId="1" xfId="174" applyFont="1" applyFill="1" applyBorder="1" applyAlignment="1">
      <alignment horizontal="center" vertical="center"/>
    </xf>
    <xf numFmtId="179" fontId="5" fillId="11" borderId="11" xfId="25" applyNumberFormat="1" applyFont="1" applyFill="1" applyBorder="1" applyAlignment="1">
      <alignment vertical="center"/>
    </xf>
  </cellXfs>
  <cellStyles count="301">
    <cellStyle name="_x000d__x000a_JournalTemplate=C:\COMFO\CTALK\JOURSTD.TPL_x000d__x000a_LbStateAddress=3 3 0 251 1 89 2 311_x000d__x000a_LbStateJou" xfId="78" xr:uid="{00000000-0005-0000-0000-000000000000}"/>
    <cellStyle name="20% - Ênfase1 100" xfId="1" xr:uid="{00000000-0005-0000-0000-000001000000}"/>
    <cellStyle name="60% - Ênfase6 37" xfId="2" xr:uid="{00000000-0005-0000-0000-000002000000}"/>
    <cellStyle name="Comma_Arauco Piping list" xfId="79" xr:uid="{00000000-0005-0000-0000-000003000000}"/>
    <cellStyle name="Comma0" xfId="80" xr:uid="{00000000-0005-0000-0000-000004000000}"/>
    <cellStyle name="CORES" xfId="81" xr:uid="{00000000-0005-0000-0000-000005000000}"/>
    <cellStyle name="Currency [0]_Arauco Piping list" xfId="82" xr:uid="{00000000-0005-0000-0000-000006000000}"/>
    <cellStyle name="Currency_Arauco Piping list" xfId="83" xr:uid="{00000000-0005-0000-0000-000007000000}"/>
    <cellStyle name="Currency0" xfId="84" xr:uid="{00000000-0005-0000-0000-000008000000}"/>
    <cellStyle name="Data" xfId="85" xr:uid="{00000000-0005-0000-0000-000009000000}"/>
    <cellStyle name="Date" xfId="86" xr:uid="{00000000-0005-0000-0000-00000A000000}"/>
    <cellStyle name="Excel Built-in Excel Built-in Excel Built-in Excel Built-in Excel Built-in Excel Built-in Excel Built-in Excel Built-in Separador de milhares 4" xfId="3" xr:uid="{00000000-0005-0000-0000-00000B000000}"/>
    <cellStyle name="Excel Built-in Excel Built-in Excel Built-in Excel Built-in Excel Built-in Excel Built-in Excel Built-in Separador de milhares 4" xfId="4" xr:uid="{00000000-0005-0000-0000-00000C000000}"/>
    <cellStyle name="Excel Built-in Normal" xfId="5" xr:uid="{00000000-0005-0000-0000-00000D000000}"/>
    <cellStyle name="Excel Built-in Normal 1" xfId="6" xr:uid="{00000000-0005-0000-0000-00000E000000}"/>
    <cellStyle name="Excel Built-in Normal 2" xfId="7" xr:uid="{00000000-0005-0000-0000-00000F000000}"/>
    <cellStyle name="Excel Built-in Normal 3" xfId="87" xr:uid="{00000000-0005-0000-0000-000010000000}"/>
    <cellStyle name="Excel_BuiltIn_Comma" xfId="8" xr:uid="{00000000-0005-0000-0000-000011000000}"/>
    <cellStyle name="Fixed" xfId="88" xr:uid="{00000000-0005-0000-0000-000012000000}"/>
    <cellStyle name="Fixo" xfId="89" xr:uid="{00000000-0005-0000-0000-000013000000}"/>
    <cellStyle name="Followed Hyperlink" xfId="90" xr:uid="{00000000-0005-0000-0000-000014000000}"/>
    <cellStyle name="Grey" xfId="91" xr:uid="{00000000-0005-0000-0000-000015000000}"/>
    <cellStyle name="Heading" xfId="9" xr:uid="{00000000-0005-0000-0000-000016000000}"/>
    <cellStyle name="Heading 1" xfId="92" xr:uid="{00000000-0005-0000-0000-000017000000}"/>
    <cellStyle name="Heading 2" xfId="93" xr:uid="{00000000-0005-0000-0000-000018000000}"/>
    <cellStyle name="Heading1" xfId="10" xr:uid="{00000000-0005-0000-0000-000019000000}"/>
    <cellStyle name="Hiperlink 2" xfId="94" xr:uid="{00000000-0005-0000-0000-00001A000000}"/>
    <cellStyle name="Indefinido" xfId="95" xr:uid="{00000000-0005-0000-0000-00001C000000}"/>
    <cellStyle name="Input [yellow]" xfId="96" xr:uid="{00000000-0005-0000-0000-00001D000000}"/>
    <cellStyle name="material" xfId="97" xr:uid="{00000000-0005-0000-0000-00001E000000}"/>
    <cellStyle name="material 2" xfId="191" xr:uid="{00000000-0005-0000-0000-00001F000000}"/>
    <cellStyle name="MINIPG" xfId="98" xr:uid="{00000000-0005-0000-0000-000020000000}"/>
    <cellStyle name="Moeda 2" xfId="99" xr:uid="{00000000-0005-0000-0000-000021000000}"/>
    <cellStyle name="Normal" xfId="0" builtinId="0"/>
    <cellStyle name="Normal - Style1" xfId="100" xr:uid="{00000000-0005-0000-0000-000024000000}"/>
    <cellStyle name="Normal 10" xfId="101" xr:uid="{00000000-0005-0000-0000-000025000000}"/>
    <cellStyle name="Normal 10 2" xfId="184" xr:uid="{00000000-0005-0000-0000-000026000000}"/>
    <cellStyle name="Normal 11" xfId="102" xr:uid="{00000000-0005-0000-0000-000027000000}"/>
    <cellStyle name="Normal 11 2" xfId="189" xr:uid="{00000000-0005-0000-0000-000028000000}"/>
    <cellStyle name="Normal 12" xfId="103" xr:uid="{00000000-0005-0000-0000-000029000000}"/>
    <cellStyle name="Normal 12 2" xfId="192" xr:uid="{00000000-0005-0000-0000-00002A000000}"/>
    <cellStyle name="Normal 13" xfId="104" xr:uid="{00000000-0005-0000-0000-00002B000000}"/>
    <cellStyle name="Normal 13 2" xfId="105" xr:uid="{00000000-0005-0000-0000-00002C000000}"/>
    <cellStyle name="Normal 13 2 2" xfId="193" xr:uid="{00000000-0005-0000-0000-00002D000000}"/>
    <cellStyle name="Normal 13 3" xfId="106" xr:uid="{00000000-0005-0000-0000-00002E000000}"/>
    <cellStyle name="Normal 13 3 2" xfId="194" xr:uid="{00000000-0005-0000-0000-00002F000000}"/>
    <cellStyle name="Normal 13 4" xfId="182" xr:uid="{00000000-0005-0000-0000-000030000000}"/>
    <cellStyle name="Normal 13 5" xfId="195" xr:uid="{00000000-0005-0000-0000-000031000000}"/>
    <cellStyle name="Normal 14" xfId="107" xr:uid="{00000000-0005-0000-0000-000032000000}"/>
    <cellStyle name="Normal 14 2" xfId="108" xr:uid="{00000000-0005-0000-0000-000033000000}"/>
    <cellStyle name="Normal 14 2 2" xfId="196" xr:uid="{00000000-0005-0000-0000-000034000000}"/>
    <cellStyle name="Normal 14 3" xfId="109" xr:uid="{00000000-0005-0000-0000-000035000000}"/>
    <cellStyle name="Normal 14 3 2" xfId="197" xr:uid="{00000000-0005-0000-0000-000036000000}"/>
    <cellStyle name="Normal 14 4" xfId="198" xr:uid="{00000000-0005-0000-0000-000037000000}"/>
    <cellStyle name="Normal 15" xfId="110" xr:uid="{00000000-0005-0000-0000-000038000000}"/>
    <cellStyle name="Normal 15 2" xfId="111" xr:uid="{00000000-0005-0000-0000-000039000000}"/>
    <cellStyle name="Normal 16" xfId="112" xr:uid="{00000000-0005-0000-0000-00003A000000}"/>
    <cellStyle name="Normal 16 2" xfId="113" xr:uid="{00000000-0005-0000-0000-00003B000000}"/>
    <cellStyle name="Normal 16 2 2" xfId="199" xr:uid="{00000000-0005-0000-0000-00003C000000}"/>
    <cellStyle name="Normal 16 3" xfId="114" xr:uid="{00000000-0005-0000-0000-00003D000000}"/>
    <cellStyle name="Normal 16 3 2" xfId="200" xr:uid="{00000000-0005-0000-0000-00003E000000}"/>
    <cellStyle name="Normal 16 4" xfId="201" xr:uid="{00000000-0005-0000-0000-00003F000000}"/>
    <cellStyle name="Normal 17" xfId="52" xr:uid="{00000000-0005-0000-0000-000040000000}"/>
    <cellStyle name="Normal 17 2" xfId="202" xr:uid="{00000000-0005-0000-0000-000041000000}"/>
    <cellStyle name="Normal 18" xfId="62" xr:uid="{00000000-0005-0000-0000-000042000000}"/>
    <cellStyle name="Normal 18 2" xfId="203" xr:uid="{00000000-0005-0000-0000-000043000000}"/>
    <cellStyle name="Normal 19" xfId="43" xr:uid="{00000000-0005-0000-0000-000044000000}"/>
    <cellStyle name="Normal 19 2" xfId="204" xr:uid="{00000000-0005-0000-0000-000045000000}"/>
    <cellStyle name="Normal 2" xfId="11" xr:uid="{00000000-0005-0000-0000-000046000000}"/>
    <cellStyle name="Normal 2 2" xfId="115" xr:uid="{00000000-0005-0000-0000-000047000000}"/>
    <cellStyle name="Normal 2 2 2" xfId="174" xr:uid="{00000000-0005-0000-0000-000048000000}"/>
    <cellStyle name="Normal 20" xfId="48" xr:uid="{00000000-0005-0000-0000-000049000000}"/>
    <cellStyle name="Normal 20 2" xfId="205" xr:uid="{00000000-0005-0000-0000-00004A000000}"/>
    <cellStyle name="Normal 21" xfId="57" xr:uid="{00000000-0005-0000-0000-00004B000000}"/>
    <cellStyle name="Normal 21 2" xfId="206" xr:uid="{00000000-0005-0000-0000-00004C000000}"/>
    <cellStyle name="Normal 22" xfId="39" xr:uid="{00000000-0005-0000-0000-00004D000000}"/>
    <cellStyle name="Normal 22 2" xfId="207" xr:uid="{00000000-0005-0000-0000-00004E000000}"/>
    <cellStyle name="Normal 23" xfId="35" xr:uid="{00000000-0005-0000-0000-00004F000000}"/>
    <cellStyle name="Normal 23 2" xfId="208" xr:uid="{00000000-0005-0000-0000-000050000000}"/>
    <cellStyle name="Normal 24" xfId="37" xr:uid="{00000000-0005-0000-0000-000051000000}"/>
    <cellStyle name="Normal 24 2" xfId="209" xr:uid="{00000000-0005-0000-0000-000052000000}"/>
    <cellStyle name="Normal 25" xfId="66" xr:uid="{00000000-0005-0000-0000-000053000000}"/>
    <cellStyle name="Normal 25 2" xfId="210" xr:uid="{00000000-0005-0000-0000-000054000000}"/>
    <cellStyle name="Normal 26" xfId="77" xr:uid="{00000000-0005-0000-0000-000055000000}"/>
    <cellStyle name="Normal 26 2" xfId="211" xr:uid="{00000000-0005-0000-0000-000056000000}"/>
    <cellStyle name="Normal 27" xfId="71" xr:uid="{00000000-0005-0000-0000-000057000000}"/>
    <cellStyle name="Normal 27 2" xfId="212" xr:uid="{00000000-0005-0000-0000-000058000000}"/>
    <cellStyle name="Normal 28" xfId="68" xr:uid="{00000000-0005-0000-0000-000059000000}"/>
    <cellStyle name="Normal 28 2" xfId="213" xr:uid="{00000000-0005-0000-0000-00005A000000}"/>
    <cellStyle name="Normal 29" xfId="59" xr:uid="{00000000-0005-0000-0000-00005B000000}"/>
    <cellStyle name="Normal 29 2" xfId="214" xr:uid="{00000000-0005-0000-0000-00005C000000}"/>
    <cellStyle name="Normal 3" xfId="12" xr:uid="{00000000-0005-0000-0000-00005D000000}"/>
    <cellStyle name="Normal 3 2" xfId="116" xr:uid="{00000000-0005-0000-0000-00005E000000}"/>
    <cellStyle name="Normal 3 2 2" xfId="215" xr:uid="{00000000-0005-0000-0000-00005F000000}"/>
    <cellStyle name="Normal 3 3" xfId="117" xr:uid="{00000000-0005-0000-0000-000060000000}"/>
    <cellStyle name="Normal 3 4" xfId="216" xr:uid="{00000000-0005-0000-0000-000061000000}"/>
    <cellStyle name="Normal 30" xfId="33" xr:uid="{00000000-0005-0000-0000-000062000000}"/>
    <cellStyle name="Normal 30 2" xfId="217" xr:uid="{00000000-0005-0000-0000-000063000000}"/>
    <cellStyle name="Normal 31" xfId="64" xr:uid="{00000000-0005-0000-0000-000064000000}"/>
    <cellStyle name="Normal 31 2" xfId="218" xr:uid="{00000000-0005-0000-0000-000065000000}"/>
    <cellStyle name="Normal 32" xfId="41" xr:uid="{00000000-0005-0000-0000-000066000000}"/>
    <cellStyle name="Normal 32 2" xfId="219" xr:uid="{00000000-0005-0000-0000-000067000000}"/>
    <cellStyle name="Normal 33" xfId="50" xr:uid="{00000000-0005-0000-0000-000068000000}"/>
    <cellStyle name="Normal 33 2" xfId="220" xr:uid="{00000000-0005-0000-0000-000069000000}"/>
    <cellStyle name="Normal 34" xfId="75" xr:uid="{00000000-0005-0000-0000-00006A000000}"/>
    <cellStyle name="Normal 34 2" xfId="221" xr:uid="{00000000-0005-0000-0000-00006B000000}"/>
    <cellStyle name="Normal 35" xfId="60" xr:uid="{00000000-0005-0000-0000-00006C000000}"/>
    <cellStyle name="Normal 35 2" xfId="222" xr:uid="{00000000-0005-0000-0000-00006D000000}"/>
    <cellStyle name="Normal 36" xfId="46" xr:uid="{00000000-0005-0000-0000-00006E000000}"/>
    <cellStyle name="Normal 36 2" xfId="223" xr:uid="{00000000-0005-0000-0000-00006F000000}"/>
    <cellStyle name="Normal 37" xfId="118" xr:uid="{00000000-0005-0000-0000-000070000000}"/>
    <cellStyle name="Normal 37 2" xfId="119" xr:uid="{00000000-0005-0000-0000-000071000000}"/>
    <cellStyle name="Normal 37 2 2" xfId="224" xr:uid="{00000000-0005-0000-0000-000072000000}"/>
    <cellStyle name="Normal 37 3" xfId="225" xr:uid="{00000000-0005-0000-0000-000073000000}"/>
    <cellStyle name="Normal 38" xfId="120" xr:uid="{00000000-0005-0000-0000-000074000000}"/>
    <cellStyle name="Normal 38 2" xfId="226" xr:uid="{00000000-0005-0000-0000-000075000000}"/>
    <cellStyle name="Normal 39" xfId="34" xr:uid="{00000000-0005-0000-0000-000076000000}"/>
    <cellStyle name="Normal 39 2" xfId="227" xr:uid="{00000000-0005-0000-0000-000077000000}"/>
    <cellStyle name="Normal 4" xfId="13" xr:uid="{00000000-0005-0000-0000-000078000000}"/>
    <cellStyle name="Normal 4 2" xfId="185" xr:uid="{00000000-0005-0000-0000-000079000000}"/>
    <cellStyle name="Normal 4 3" xfId="228" xr:uid="{00000000-0005-0000-0000-00007A000000}"/>
    <cellStyle name="Normal 40" xfId="36" xr:uid="{00000000-0005-0000-0000-00007B000000}"/>
    <cellStyle name="Normal 40 2" xfId="229" xr:uid="{00000000-0005-0000-0000-00007C000000}"/>
    <cellStyle name="Normal 41" xfId="38" xr:uid="{00000000-0005-0000-0000-00007D000000}"/>
    <cellStyle name="Normal 41 2" xfId="230" xr:uid="{00000000-0005-0000-0000-00007E000000}"/>
    <cellStyle name="Normal 42" xfId="40" xr:uid="{00000000-0005-0000-0000-00007F000000}"/>
    <cellStyle name="Normal 42 2" xfId="231" xr:uid="{00000000-0005-0000-0000-000080000000}"/>
    <cellStyle name="Normal 43" xfId="42" xr:uid="{00000000-0005-0000-0000-000081000000}"/>
    <cellStyle name="Normal 43 2" xfId="232" xr:uid="{00000000-0005-0000-0000-000082000000}"/>
    <cellStyle name="Normal 44" xfId="44" xr:uid="{00000000-0005-0000-0000-000083000000}"/>
    <cellStyle name="Normal 44 2" xfId="233" xr:uid="{00000000-0005-0000-0000-000084000000}"/>
    <cellStyle name="Normal 45" xfId="45" xr:uid="{00000000-0005-0000-0000-000085000000}"/>
    <cellStyle name="Normal 45 2" xfId="234" xr:uid="{00000000-0005-0000-0000-000086000000}"/>
    <cellStyle name="Normal 46" xfId="47" xr:uid="{00000000-0005-0000-0000-000087000000}"/>
    <cellStyle name="Normal 46 2" xfId="235" xr:uid="{00000000-0005-0000-0000-000088000000}"/>
    <cellStyle name="Normal 47" xfId="49" xr:uid="{00000000-0005-0000-0000-000089000000}"/>
    <cellStyle name="Normal 47 2" xfId="236" xr:uid="{00000000-0005-0000-0000-00008A000000}"/>
    <cellStyle name="Normal 48" xfId="51" xr:uid="{00000000-0005-0000-0000-00008B000000}"/>
    <cellStyle name="Normal 48 2" xfId="237" xr:uid="{00000000-0005-0000-0000-00008C000000}"/>
    <cellStyle name="Normal 49" xfId="53" xr:uid="{00000000-0005-0000-0000-00008D000000}"/>
    <cellStyle name="Normal 49 2" xfId="238" xr:uid="{00000000-0005-0000-0000-00008E000000}"/>
    <cellStyle name="Normal 5" xfId="121" xr:uid="{00000000-0005-0000-0000-00008F000000}"/>
    <cellStyle name="Normal 5 2" xfId="122" xr:uid="{00000000-0005-0000-0000-000090000000}"/>
    <cellStyle name="Normal 5 2 2" xfId="123" xr:uid="{00000000-0005-0000-0000-000091000000}"/>
    <cellStyle name="Normal 5 2 2 2" xfId="239" xr:uid="{00000000-0005-0000-0000-000092000000}"/>
    <cellStyle name="Normal 5 2 3" xfId="124" xr:uid="{00000000-0005-0000-0000-000093000000}"/>
    <cellStyle name="Normal 5 2 3 2" xfId="240" xr:uid="{00000000-0005-0000-0000-000094000000}"/>
    <cellStyle name="Normal 5 2 4" xfId="241" xr:uid="{00000000-0005-0000-0000-000095000000}"/>
    <cellStyle name="Normal 5 3" xfId="125" xr:uid="{00000000-0005-0000-0000-000096000000}"/>
    <cellStyle name="Normal 5 3 2" xfId="242" xr:uid="{00000000-0005-0000-0000-000097000000}"/>
    <cellStyle name="Normal 5 4" xfId="126" xr:uid="{00000000-0005-0000-0000-000098000000}"/>
    <cellStyle name="Normal 5 4 2" xfId="243" xr:uid="{00000000-0005-0000-0000-000099000000}"/>
    <cellStyle name="Normal 5 5" xfId="244" xr:uid="{00000000-0005-0000-0000-00009A000000}"/>
    <cellStyle name="Normal 50" xfId="54" xr:uid="{00000000-0005-0000-0000-00009B000000}"/>
    <cellStyle name="Normal 50 2" xfId="245" xr:uid="{00000000-0005-0000-0000-00009C000000}"/>
    <cellStyle name="Normal 51" xfId="55" xr:uid="{00000000-0005-0000-0000-00009D000000}"/>
    <cellStyle name="Normal 51 2" xfId="246" xr:uid="{00000000-0005-0000-0000-00009E000000}"/>
    <cellStyle name="Normal 52" xfId="56" xr:uid="{00000000-0005-0000-0000-00009F000000}"/>
    <cellStyle name="Normal 52 2" xfId="247" xr:uid="{00000000-0005-0000-0000-0000A0000000}"/>
    <cellStyle name="Normal 53" xfId="58" xr:uid="{00000000-0005-0000-0000-0000A1000000}"/>
    <cellStyle name="Normal 53 2" xfId="248" xr:uid="{00000000-0005-0000-0000-0000A2000000}"/>
    <cellStyle name="Normal 54" xfId="61" xr:uid="{00000000-0005-0000-0000-0000A3000000}"/>
    <cellStyle name="Normal 54 2" xfId="249" xr:uid="{00000000-0005-0000-0000-0000A4000000}"/>
    <cellStyle name="Normal 55" xfId="63" xr:uid="{00000000-0005-0000-0000-0000A5000000}"/>
    <cellStyle name="Normal 55 2" xfId="250" xr:uid="{00000000-0005-0000-0000-0000A6000000}"/>
    <cellStyle name="Normal 56" xfId="65" xr:uid="{00000000-0005-0000-0000-0000A7000000}"/>
    <cellStyle name="Normal 56 2" xfId="251" xr:uid="{00000000-0005-0000-0000-0000A8000000}"/>
    <cellStyle name="Normal 57" xfId="67" xr:uid="{00000000-0005-0000-0000-0000A9000000}"/>
    <cellStyle name="Normal 57 2" xfId="252" xr:uid="{00000000-0005-0000-0000-0000AA000000}"/>
    <cellStyle name="Normal 58" xfId="69" xr:uid="{00000000-0005-0000-0000-0000AB000000}"/>
    <cellStyle name="Normal 58 2" xfId="253" xr:uid="{00000000-0005-0000-0000-0000AC000000}"/>
    <cellStyle name="Normal 59" xfId="70" xr:uid="{00000000-0005-0000-0000-0000AD000000}"/>
    <cellStyle name="Normal 59 2" xfId="254" xr:uid="{00000000-0005-0000-0000-0000AE000000}"/>
    <cellStyle name="Normal 6" xfId="14" xr:uid="{00000000-0005-0000-0000-0000AF000000}"/>
    <cellStyle name="Normal 6 2" xfId="127" xr:uid="{00000000-0005-0000-0000-0000B0000000}"/>
    <cellStyle name="Normal 6 2 2" xfId="128" xr:uid="{00000000-0005-0000-0000-0000B1000000}"/>
    <cellStyle name="Normal 6 2 2 2" xfId="129" xr:uid="{00000000-0005-0000-0000-0000B2000000}"/>
    <cellStyle name="Normal 6 2 2 2 2" xfId="255" xr:uid="{00000000-0005-0000-0000-0000B3000000}"/>
    <cellStyle name="Normal 6 2 2 3" xfId="130" xr:uid="{00000000-0005-0000-0000-0000B4000000}"/>
    <cellStyle name="Normal 6 2 2 3 2" xfId="256" xr:uid="{00000000-0005-0000-0000-0000B5000000}"/>
    <cellStyle name="Normal 6 2 2 4" xfId="257" xr:uid="{00000000-0005-0000-0000-0000B6000000}"/>
    <cellStyle name="Normal 6 2 3" xfId="131" xr:uid="{00000000-0005-0000-0000-0000B7000000}"/>
    <cellStyle name="Normal 6 2 3 2" xfId="258" xr:uid="{00000000-0005-0000-0000-0000B8000000}"/>
    <cellStyle name="Normal 6 2 4" xfId="132" xr:uid="{00000000-0005-0000-0000-0000B9000000}"/>
    <cellStyle name="Normal 6 2 4 2" xfId="259" xr:uid="{00000000-0005-0000-0000-0000BA000000}"/>
    <cellStyle name="Normal 6 2 5" xfId="260" xr:uid="{00000000-0005-0000-0000-0000BB000000}"/>
    <cellStyle name="Normal 6 3" xfId="133" xr:uid="{00000000-0005-0000-0000-0000BC000000}"/>
    <cellStyle name="Normal 6 3 2" xfId="134" xr:uid="{00000000-0005-0000-0000-0000BD000000}"/>
    <cellStyle name="Normal 6 3 2 2" xfId="261" xr:uid="{00000000-0005-0000-0000-0000BE000000}"/>
    <cellStyle name="Normal 6 3 3" xfId="135" xr:uid="{00000000-0005-0000-0000-0000BF000000}"/>
    <cellStyle name="Normal 6 3 3 2" xfId="262" xr:uid="{00000000-0005-0000-0000-0000C0000000}"/>
    <cellStyle name="Normal 6 3 4" xfId="263" xr:uid="{00000000-0005-0000-0000-0000C1000000}"/>
    <cellStyle name="Normal 6 4" xfId="136" xr:uid="{00000000-0005-0000-0000-0000C2000000}"/>
    <cellStyle name="Normal 6 4 2" xfId="264" xr:uid="{00000000-0005-0000-0000-0000C3000000}"/>
    <cellStyle name="Normal 6 5" xfId="137" xr:uid="{00000000-0005-0000-0000-0000C4000000}"/>
    <cellStyle name="Normal 6 5 2" xfId="265" xr:uid="{00000000-0005-0000-0000-0000C5000000}"/>
    <cellStyle name="Normal 6 6" xfId="266" xr:uid="{00000000-0005-0000-0000-0000C6000000}"/>
    <cellStyle name="Normal 60" xfId="72" xr:uid="{00000000-0005-0000-0000-0000C7000000}"/>
    <cellStyle name="Normal 60 2" xfId="267" xr:uid="{00000000-0005-0000-0000-0000C8000000}"/>
    <cellStyle name="Normal 61" xfId="73" xr:uid="{00000000-0005-0000-0000-0000C9000000}"/>
    <cellStyle name="Normal 61 2" xfId="268" xr:uid="{00000000-0005-0000-0000-0000CA000000}"/>
    <cellStyle name="Normal 62" xfId="74" xr:uid="{00000000-0005-0000-0000-0000CB000000}"/>
    <cellStyle name="Normal 62 2" xfId="269" xr:uid="{00000000-0005-0000-0000-0000CC000000}"/>
    <cellStyle name="Normal 63" xfId="76" xr:uid="{00000000-0005-0000-0000-0000CD000000}"/>
    <cellStyle name="Normal 63 2" xfId="270" xr:uid="{00000000-0005-0000-0000-0000CE000000}"/>
    <cellStyle name="Normal 64" xfId="177" xr:uid="{00000000-0005-0000-0000-0000CF000000}"/>
    <cellStyle name="Normal 64 2" xfId="178" xr:uid="{00000000-0005-0000-0000-0000D0000000}"/>
    <cellStyle name="Normal 65" xfId="179" xr:uid="{00000000-0005-0000-0000-0000D1000000}"/>
    <cellStyle name="Normal 66" xfId="271" xr:uid="{00000000-0005-0000-0000-0000D2000000}"/>
    <cellStyle name="Normal 67" xfId="272" xr:uid="{00000000-0005-0000-0000-0000D3000000}"/>
    <cellStyle name="Normal 7" xfId="15" xr:uid="{00000000-0005-0000-0000-0000D4000000}"/>
    <cellStyle name="Normal 7 2" xfId="138" xr:uid="{00000000-0005-0000-0000-0000D5000000}"/>
    <cellStyle name="Normal 7 2 2" xfId="273" xr:uid="{00000000-0005-0000-0000-0000D6000000}"/>
    <cellStyle name="Normal 7 3" xfId="274" xr:uid="{00000000-0005-0000-0000-0000D7000000}"/>
    <cellStyle name="Normal 8" xfId="139" xr:uid="{00000000-0005-0000-0000-0000D8000000}"/>
    <cellStyle name="Normal 8 2" xfId="140" xr:uid="{00000000-0005-0000-0000-0000D9000000}"/>
    <cellStyle name="Normal 8 2 2" xfId="275" xr:uid="{00000000-0005-0000-0000-0000DA000000}"/>
    <cellStyle name="Normal 8 3" xfId="276" xr:uid="{00000000-0005-0000-0000-0000DB000000}"/>
    <cellStyle name="Normal 9" xfId="16" xr:uid="{00000000-0005-0000-0000-0000DC000000}"/>
    <cellStyle name="Normal 9 2" xfId="277" xr:uid="{00000000-0005-0000-0000-0000DD000000}"/>
    <cellStyle name="Normal1" xfId="141" xr:uid="{00000000-0005-0000-0000-0000DF000000}"/>
    <cellStyle name="Normal2" xfId="142" xr:uid="{00000000-0005-0000-0000-0000E0000000}"/>
    <cellStyle name="Normal3" xfId="143" xr:uid="{00000000-0005-0000-0000-0000E1000000}"/>
    <cellStyle name="Percent [2]" xfId="144" xr:uid="{00000000-0005-0000-0000-0000E2000000}"/>
    <cellStyle name="Percent [2] 2" xfId="278" xr:uid="{00000000-0005-0000-0000-0000E3000000}"/>
    <cellStyle name="Percent_Sheet1" xfId="145" xr:uid="{00000000-0005-0000-0000-0000E4000000}"/>
    <cellStyle name="Percentual" xfId="146" xr:uid="{00000000-0005-0000-0000-0000E5000000}"/>
    <cellStyle name="Ponto" xfId="147" xr:uid="{00000000-0005-0000-0000-0000E6000000}"/>
    <cellStyle name="Porcentagem" xfId="32" builtinId="5"/>
    <cellStyle name="Porcentagem 2" xfId="17" xr:uid="{00000000-0005-0000-0000-0000E8000000}"/>
    <cellStyle name="Porcentagem 2 2" xfId="176" xr:uid="{00000000-0005-0000-0000-0000E9000000}"/>
    <cellStyle name="Porcentagem 3" xfId="18" xr:uid="{00000000-0005-0000-0000-0000EA000000}"/>
    <cellStyle name="Porcentagem 3 2" xfId="148" xr:uid="{00000000-0005-0000-0000-0000EB000000}"/>
    <cellStyle name="Porcentagem 3 3" xfId="279" xr:uid="{00000000-0005-0000-0000-0000EC000000}"/>
    <cellStyle name="Porcentagem 4" xfId="19" xr:uid="{00000000-0005-0000-0000-0000ED000000}"/>
    <cellStyle name="Porcentagem 4 2" xfId="20" xr:uid="{00000000-0005-0000-0000-0000EE000000}"/>
    <cellStyle name="Porcentagem 4 2 2" xfId="186" xr:uid="{00000000-0005-0000-0000-0000EF000000}"/>
    <cellStyle name="Porcentagem 5" xfId="149" xr:uid="{00000000-0005-0000-0000-0000F0000000}"/>
    <cellStyle name="Porcentagem 6" xfId="150" xr:uid="{00000000-0005-0000-0000-0000F1000000}"/>
    <cellStyle name="Porcentagem 6 2" xfId="151" xr:uid="{00000000-0005-0000-0000-0000F2000000}"/>
    <cellStyle name="Porcentagem 6 2 2" xfId="280" xr:uid="{00000000-0005-0000-0000-0000F3000000}"/>
    <cellStyle name="Porcentagem 6 3" xfId="281" xr:uid="{00000000-0005-0000-0000-0000F4000000}"/>
    <cellStyle name="Porcentagem 7" xfId="180" xr:uid="{00000000-0005-0000-0000-0000F5000000}"/>
    <cellStyle name="Result" xfId="21" xr:uid="{00000000-0005-0000-0000-0000F6000000}"/>
    <cellStyle name="Result2" xfId="22" xr:uid="{00000000-0005-0000-0000-0000F7000000}"/>
    <cellStyle name="Sep. milhar [0]" xfId="152" xr:uid="{00000000-0005-0000-0000-0000F8000000}"/>
    <cellStyle name="Separador de m" xfId="153" xr:uid="{00000000-0005-0000-0000-0000F9000000}"/>
    <cellStyle name="Separador de milhares 2" xfId="23" xr:uid="{00000000-0005-0000-0000-0000FB000000}"/>
    <cellStyle name="Separador de milhares 2 2" xfId="154" xr:uid="{00000000-0005-0000-0000-0000FC000000}"/>
    <cellStyle name="Separador de milhares 2 2 2" xfId="282" xr:uid="{00000000-0005-0000-0000-0000FD000000}"/>
    <cellStyle name="Separador de milhares 2 3" xfId="283" xr:uid="{00000000-0005-0000-0000-0000FE000000}"/>
    <cellStyle name="Separador de milhares 3" xfId="155" xr:uid="{00000000-0005-0000-0000-0000FF000000}"/>
    <cellStyle name="Separador de milhares 4" xfId="24" xr:uid="{00000000-0005-0000-0000-000000010000}"/>
    <cellStyle name="Sepavador de milhares [0]_Pasta2" xfId="156" xr:uid="{00000000-0005-0000-0000-000001010000}"/>
    <cellStyle name="Standard_RP100_01 (metr.)" xfId="157" xr:uid="{00000000-0005-0000-0000-000002010000}"/>
    <cellStyle name="Titulo1" xfId="158" xr:uid="{00000000-0005-0000-0000-000003010000}"/>
    <cellStyle name="Titulo2" xfId="159" xr:uid="{00000000-0005-0000-0000-000004010000}"/>
    <cellStyle name="Vírgula" xfId="25" builtinId="3"/>
    <cellStyle name="Vírgula 10" xfId="160" xr:uid="{00000000-0005-0000-0000-000005010000}"/>
    <cellStyle name="Vírgula 10 2" xfId="161" xr:uid="{00000000-0005-0000-0000-000006010000}"/>
    <cellStyle name="Vírgula 10 2 2" xfId="284" xr:uid="{00000000-0005-0000-0000-000007010000}"/>
    <cellStyle name="Vírgula 10 3" xfId="285" xr:uid="{00000000-0005-0000-0000-000008010000}"/>
    <cellStyle name="Vírgula 11" xfId="162" xr:uid="{00000000-0005-0000-0000-000009010000}"/>
    <cellStyle name="Vírgula 11 2" xfId="286" xr:uid="{00000000-0005-0000-0000-00000A010000}"/>
    <cellStyle name="Vírgula 12" xfId="163" xr:uid="{00000000-0005-0000-0000-00000B010000}"/>
    <cellStyle name="Vírgula 12 2" xfId="287" xr:uid="{00000000-0005-0000-0000-00000C010000}"/>
    <cellStyle name="Vírgula 13" xfId="181" xr:uid="{00000000-0005-0000-0000-00000D010000}"/>
    <cellStyle name="Vírgula 2" xfId="26" xr:uid="{00000000-0005-0000-0000-00000E010000}"/>
    <cellStyle name="Vírgula 2 2" xfId="164" xr:uid="{00000000-0005-0000-0000-00000F010000}"/>
    <cellStyle name="Vírgula 2 2 2" xfId="190" xr:uid="{00000000-0005-0000-0000-000010010000}"/>
    <cellStyle name="Vírgula 2 3" xfId="175" xr:uid="{00000000-0005-0000-0000-000011010000}"/>
    <cellStyle name="Vírgula 2 4" xfId="288" xr:uid="{00000000-0005-0000-0000-000012010000}"/>
    <cellStyle name="Vírgula 3" xfId="27" xr:uid="{00000000-0005-0000-0000-000013010000}"/>
    <cellStyle name="Vírgula 3 2" xfId="28" xr:uid="{00000000-0005-0000-0000-000014010000}"/>
    <cellStyle name="Vírgula 3 2 2" xfId="289" xr:uid="{00000000-0005-0000-0000-000015010000}"/>
    <cellStyle name="Vírgula 3 3" xfId="290" xr:uid="{00000000-0005-0000-0000-000016010000}"/>
    <cellStyle name="Vírgula 4" xfId="29" xr:uid="{00000000-0005-0000-0000-000017010000}"/>
    <cellStyle name="Vírgula 5" xfId="30" xr:uid="{00000000-0005-0000-0000-000018010000}"/>
    <cellStyle name="Vírgula 5 2" xfId="31" xr:uid="{00000000-0005-0000-0000-000019010000}"/>
    <cellStyle name="Vírgula 5 2 2" xfId="187" xr:uid="{00000000-0005-0000-0000-00001A010000}"/>
    <cellStyle name="Vírgula 6" xfId="165" xr:uid="{00000000-0005-0000-0000-00001B010000}"/>
    <cellStyle name="Vírgula 6 2" xfId="166" xr:uid="{00000000-0005-0000-0000-00001C010000}"/>
    <cellStyle name="Vírgula 6 2 2" xfId="291" xr:uid="{00000000-0005-0000-0000-00001D010000}"/>
    <cellStyle name="Vírgula 6 3" xfId="188" xr:uid="{00000000-0005-0000-0000-00001E010000}"/>
    <cellStyle name="Vírgula 6 3 2" xfId="292" xr:uid="{00000000-0005-0000-0000-00001F010000}"/>
    <cellStyle name="Vírgula 6 4" xfId="293" xr:uid="{00000000-0005-0000-0000-000020010000}"/>
    <cellStyle name="Vírgula 7" xfId="167" xr:uid="{00000000-0005-0000-0000-000021010000}"/>
    <cellStyle name="Vírgula 7 2" xfId="168" xr:uid="{00000000-0005-0000-0000-000022010000}"/>
    <cellStyle name="Vírgula 7 2 2" xfId="294" xr:uid="{00000000-0005-0000-0000-000023010000}"/>
    <cellStyle name="Vírgula 7 3" xfId="169" xr:uid="{00000000-0005-0000-0000-000024010000}"/>
    <cellStyle name="Vírgula 7 3 2" xfId="295" xr:uid="{00000000-0005-0000-0000-000025010000}"/>
    <cellStyle name="Vírgula 7 4" xfId="183" xr:uid="{00000000-0005-0000-0000-000026010000}"/>
    <cellStyle name="Vírgula 7 4 2" xfId="296" xr:uid="{00000000-0005-0000-0000-000027010000}"/>
    <cellStyle name="Vírgula 7 5" xfId="297" xr:uid="{00000000-0005-0000-0000-000028010000}"/>
    <cellStyle name="Vírgula 8" xfId="170" xr:uid="{00000000-0005-0000-0000-000029010000}"/>
    <cellStyle name="Vírgula 8 2" xfId="171" xr:uid="{00000000-0005-0000-0000-00002A010000}"/>
    <cellStyle name="Vírgula 8 2 2" xfId="298" xr:uid="{00000000-0005-0000-0000-00002B010000}"/>
    <cellStyle name="Vírgula 8 3" xfId="172" xr:uid="{00000000-0005-0000-0000-00002C010000}"/>
    <cellStyle name="Vírgula 8 3 2" xfId="299" xr:uid="{00000000-0005-0000-0000-00002D010000}"/>
    <cellStyle name="Vírgula 8 4" xfId="300" xr:uid="{00000000-0005-0000-0000-00002E010000}"/>
    <cellStyle name="Vírgula 9" xfId="173" xr:uid="{00000000-0005-0000-0000-00002F01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66675</xdr:rowOff>
    </xdr:from>
    <xdr:to>
      <xdr:col>3</xdr:col>
      <xdr:colOff>1251493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69C6B3-ADE3-2F5C-155E-1B88E9F8E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4" y="66675"/>
          <a:ext cx="9452519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0</xdr:rowOff>
    </xdr:from>
    <xdr:to>
      <xdr:col>1</xdr:col>
      <xdr:colOff>781050</xdr:colOff>
      <xdr:row>0</xdr:row>
      <xdr:rowOff>242888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571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19050</xdr:colOff>
      <xdr:row>1</xdr:row>
      <xdr:rowOff>11906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9A2DB52-2654-4F93-92C3-99306C7B6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96375" cy="10691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ECR.%20DE%20OBRAS%202024/Cal&#231;amento%20das%20Estrdas%20Vicinais%20-%20ATERRADO/PARA%20LICITA&#199;&#195;O/PLANILHA%20%20V3.0.5%20-%20CAL&#199;AMENTO%20ATERR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>
        <row r="6">
          <cell r="F6" t="str">
            <v>ALÉM PARAÍBA MG</v>
          </cell>
        </row>
        <row r="16">
          <cell r="F16" t="str">
            <v>PAVIMENTAÇÃO DE ESTRADAS VICINAIS</v>
          </cell>
        </row>
        <row r="17">
          <cell r="F17" t="str">
            <v>PAVIMENTAÇÃO</v>
          </cell>
        </row>
        <row r="18">
          <cell r="F18" t="str">
            <v>NÃO DESONERADO</v>
          </cell>
        </row>
        <row r="22">
          <cell r="F22" t="str">
            <v>Domingos Alexandre da Rocha Costa</v>
          </cell>
        </row>
        <row r="23">
          <cell r="F23" t="str">
            <v>174114/D</v>
          </cell>
        </row>
        <row r="24">
          <cell r="F24" t="str">
            <v>MG 2021507028</v>
          </cell>
        </row>
      </sheetData>
      <sheetData sheetId="2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4"/>
  <sheetViews>
    <sheetView tabSelected="1" view="pageBreakPreview" zoomScaleNormal="100" zoomScaleSheetLayoutView="100" zoomScalePageLayoutView="75" workbookViewId="0">
      <selection activeCell="A2" sqref="A2:E2"/>
    </sheetView>
  </sheetViews>
  <sheetFormatPr defaultRowHeight="12.75"/>
  <cols>
    <col min="1" max="1" width="13.5703125" style="7" customWidth="1"/>
    <col min="2" max="2" width="90.140625" style="8" customWidth="1"/>
    <col min="3" max="3" width="19.7109375" style="22" customWidth="1"/>
    <col min="4" max="4" width="19.85546875" style="23" customWidth="1"/>
    <col min="5" max="5" width="20.7109375" style="6" customWidth="1"/>
    <col min="6" max="16384" width="9.140625" style="6"/>
  </cols>
  <sheetData>
    <row r="1" spans="1:5" ht="100.5" customHeight="1">
      <c r="A1" s="73"/>
      <c r="B1" s="74"/>
      <c r="C1" s="75"/>
      <c r="D1" s="97"/>
      <c r="E1" s="98"/>
    </row>
    <row r="2" spans="1:5" ht="56.25" customHeight="1">
      <c r="A2" s="113" t="s">
        <v>112</v>
      </c>
      <c r="B2" s="114"/>
      <c r="C2" s="114"/>
      <c r="D2" s="114"/>
      <c r="E2" s="115"/>
    </row>
    <row r="3" spans="1:5" ht="37.5" customHeight="1">
      <c r="A3" s="76" t="s">
        <v>5</v>
      </c>
      <c r="B3" s="77" t="s">
        <v>110</v>
      </c>
      <c r="C3" s="78"/>
      <c r="D3" s="91"/>
      <c r="E3" s="99"/>
    </row>
    <row r="4" spans="1:5" ht="20.100000000000001" customHeight="1">
      <c r="A4" s="76" t="s">
        <v>6</v>
      </c>
      <c r="B4" s="79" t="s">
        <v>44</v>
      </c>
      <c r="C4" s="78"/>
      <c r="D4" s="91"/>
      <c r="E4" s="99"/>
    </row>
    <row r="5" spans="1:5" ht="20.100000000000001" customHeight="1">
      <c r="A5" s="76" t="s">
        <v>28</v>
      </c>
      <c r="B5" s="79"/>
      <c r="C5" s="80"/>
      <c r="D5" s="92"/>
      <c r="E5" s="99"/>
    </row>
    <row r="6" spans="1:5" ht="20.100000000000001" customHeight="1">
      <c r="A6" s="76" t="s">
        <v>18</v>
      </c>
      <c r="B6" s="79" t="s">
        <v>111</v>
      </c>
      <c r="C6" s="80"/>
      <c r="D6" s="92"/>
      <c r="E6" s="99"/>
    </row>
    <row r="7" spans="1:5" ht="20.100000000000001" customHeight="1">
      <c r="A7" s="76" t="s">
        <v>27</v>
      </c>
      <c r="B7" s="81">
        <v>0.25</v>
      </c>
      <c r="C7" s="80"/>
      <c r="D7" s="92"/>
      <c r="E7" s="99"/>
    </row>
    <row r="8" spans="1:5" ht="20.100000000000001" customHeight="1" thickBot="1">
      <c r="A8" s="82"/>
      <c r="B8" s="93"/>
      <c r="C8" s="21"/>
      <c r="D8" s="94"/>
      <c r="E8" s="99"/>
    </row>
    <row r="9" spans="1:5" ht="44.25" customHeight="1" thickBot="1">
      <c r="A9" s="25" t="s">
        <v>0</v>
      </c>
      <c r="B9" s="26" t="s">
        <v>1</v>
      </c>
      <c r="C9" s="27" t="s">
        <v>93</v>
      </c>
      <c r="D9" s="110" t="s">
        <v>113</v>
      </c>
      <c r="E9" s="28" t="s">
        <v>114</v>
      </c>
    </row>
    <row r="10" spans="1:5" ht="20.100000000000001" customHeight="1">
      <c r="A10" s="105"/>
      <c r="B10" s="106"/>
      <c r="C10" s="107"/>
      <c r="D10" s="108"/>
      <c r="E10" s="109"/>
    </row>
    <row r="11" spans="1:5" s="20" customFormat="1" ht="20.100000000000001" customHeight="1">
      <c r="A11" s="83">
        <v>1</v>
      </c>
      <c r="B11" s="86" t="s">
        <v>95</v>
      </c>
      <c r="C11" s="85">
        <f>SUM(C12:C16)</f>
        <v>7.3700000000000002E-2</v>
      </c>
      <c r="D11" s="95">
        <f>D52*C11</f>
        <v>321227.77935600001</v>
      </c>
      <c r="E11" s="88">
        <f>SUM(E12:E16)</f>
        <v>28733.620000000003</v>
      </c>
    </row>
    <row r="12" spans="1:5" s="20" customFormat="1" ht="20.100000000000001" customHeight="1">
      <c r="A12" s="71" t="s">
        <v>47</v>
      </c>
      <c r="B12" s="87" t="s">
        <v>46</v>
      </c>
      <c r="C12" s="72">
        <v>1.9E-2</v>
      </c>
      <c r="D12" s="96">
        <f>D52*C12</f>
        <v>82813.13171999999</v>
      </c>
      <c r="E12" s="89">
        <v>18077.18</v>
      </c>
    </row>
    <row r="13" spans="1:5" s="20" customFormat="1" ht="20.100000000000001" customHeight="1">
      <c r="A13" s="71" t="s">
        <v>48</v>
      </c>
      <c r="B13" s="87" t="s">
        <v>94</v>
      </c>
      <c r="C13" s="72">
        <v>4.0000000000000002E-4</v>
      </c>
      <c r="D13" s="96">
        <f>D52*C13</f>
        <v>1743.434352</v>
      </c>
      <c r="E13" s="89">
        <v>9256.44</v>
      </c>
    </row>
    <row r="14" spans="1:5" s="20" customFormat="1" ht="20.100000000000001" customHeight="1">
      <c r="A14" s="71" t="s">
        <v>52</v>
      </c>
      <c r="B14" s="87" t="s">
        <v>49</v>
      </c>
      <c r="C14" s="72">
        <v>1.43E-2</v>
      </c>
      <c r="D14" s="96">
        <f>D52*C14</f>
        <v>62327.778083999998</v>
      </c>
      <c r="E14" s="89">
        <v>0</v>
      </c>
    </row>
    <row r="15" spans="1:5" s="20" customFormat="1" ht="20.100000000000001" customHeight="1">
      <c r="A15" s="71" t="s">
        <v>53</v>
      </c>
      <c r="B15" s="87" t="s">
        <v>50</v>
      </c>
      <c r="C15" s="72">
        <v>3.9399999999999998E-2</v>
      </c>
      <c r="D15" s="96">
        <f>D52*C15</f>
        <v>171728.28367199999</v>
      </c>
      <c r="E15" s="89">
        <v>1400</v>
      </c>
    </row>
    <row r="16" spans="1:5" s="20" customFormat="1" ht="20.100000000000001" customHeight="1">
      <c r="A16" s="71" t="s">
        <v>96</v>
      </c>
      <c r="B16" s="87" t="s">
        <v>51</v>
      </c>
      <c r="C16" s="72">
        <v>5.9999999999999995E-4</v>
      </c>
      <c r="D16" s="96">
        <f>D52*C16</f>
        <v>2615.1515279999999</v>
      </c>
      <c r="E16" s="89">
        <v>0</v>
      </c>
    </row>
    <row r="17" spans="1:5" s="20" customFormat="1" ht="20.100000000000001" customHeight="1">
      <c r="A17" s="83">
        <v>2</v>
      </c>
      <c r="B17" s="86" t="s">
        <v>19</v>
      </c>
      <c r="C17" s="85">
        <v>7.0000000000000007E-2</v>
      </c>
      <c r="D17" s="95">
        <f>D52*C17</f>
        <v>305101.01160000003</v>
      </c>
      <c r="E17" s="88">
        <v>120248</v>
      </c>
    </row>
    <row r="18" spans="1:5" s="20" customFormat="1" ht="20.100000000000001" customHeight="1">
      <c r="A18" s="83">
        <v>3</v>
      </c>
      <c r="B18" s="86" t="s">
        <v>3</v>
      </c>
      <c r="C18" s="85">
        <v>0.15</v>
      </c>
      <c r="D18" s="95">
        <f>D52*C18</f>
        <v>653787.88199999998</v>
      </c>
      <c r="E18" s="88">
        <v>296494.21999999997</v>
      </c>
    </row>
    <row r="19" spans="1:5" s="20" customFormat="1" ht="20.100000000000001" customHeight="1">
      <c r="A19" s="83">
        <v>4</v>
      </c>
      <c r="B19" s="86" t="s">
        <v>29</v>
      </c>
      <c r="C19" s="85">
        <v>0.15</v>
      </c>
      <c r="D19" s="95">
        <f>D52*C19</f>
        <v>653787.88199999998</v>
      </c>
      <c r="E19" s="88">
        <v>611835.39</v>
      </c>
    </row>
    <row r="20" spans="1:5" s="20" customFormat="1" ht="20.100000000000001" customHeight="1">
      <c r="A20" s="83">
        <v>5</v>
      </c>
      <c r="B20" s="84" t="s">
        <v>20</v>
      </c>
      <c r="C20" s="85">
        <f>SUM(C21:C23)</f>
        <v>0.28999999999999998</v>
      </c>
      <c r="D20" s="95">
        <f>D52*C20</f>
        <v>1263989.9051999999</v>
      </c>
      <c r="E20" s="88">
        <f>SUM(E21:E23)</f>
        <v>788938.4</v>
      </c>
    </row>
    <row r="21" spans="1:5" s="20" customFormat="1" ht="20.100000000000001" customHeight="1">
      <c r="A21" s="71" t="s">
        <v>54</v>
      </c>
      <c r="B21" s="87" t="s">
        <v>55</v>
      </c>
      <c r="C21" s="72">
        <v>0.15</v>
      </c>
      <c r="D21" s="96">
        <f>D52*C21</f>
        <v>653787.88199999998</v>
      </c>
      <c r="E21" s="89">
        <v>439713.65</v>
      </c>
    </row>
    <row r="22" spans="1:5" s="20" customFormat="1" ht="20.100000000000001" customHeight="1">
      <c r="A22" s="71" t="s">
        <v>57</v>
      </c>
      <c r="B22" s="87" t="s">
        <v>56</v>
      </c>
      <c r="C22" s="72">
        <v>0.08</v>
      </c>
      <c r="D22" s="96">
        <f>D52*C22</f>
        <v>348686.87040000001</v>
      </c>
      <c r="E22" s="133">
        <v>164271.51</v>
      </c>
    </row>
    <row r="23" spans="1:5" s="20" customFormat="1" ht="20.100000000000001" customHeight="1">
      <c r="A23" s="71" t="s">
        <v>97</v>
      </c>
      <c r="B23" s="87" t="s">
        <v>98</v>
      </c>
      <c r="C23" s="72">
        <v>0.06</v>
      </c>
      <c r="D23" s="96">
        <f>D52*C23</f>
        <v>261515.15279999998</v>
      </c>
      <c r="E23" s="89">
        <v>184953.24</v>
      </c>
    </row>
    <row r="24" spans="1:5" s="20" customFormat="1" ht="20.100000000000001" customHeight="1">
      <c r="A24" s="83">
        <v>6</v>
      </c>
      <c r="B24" s="86" t="s">
        <v>21</v>
      </c>
      <c r="C24" s="85">
        <v>0.27</v>
      </c>
      <c r="D24" s="95">
        <f>D52*C24</f>
        <v>1176818.1876000001</v>
      </c>
      <c r="E24" s="88">
        <f>SUM(E25:E26)</f>
        <v>345119.19</v>
      </c>
    </row>
    <row r="25" spans="1:5" s="20" customFormat="1" ht="20.100000000000001" customHeight="1">
      <c r="A25" s="71" t="s">
        <v>59</v>
      </c>
      <c r="B25" s="87" t="s">
        <v>58</v>
      </c>
      <c r="C25" s="72">
        <v>0.25</v>
      </c>
      <c r="D25" s="96">
        <f>D52*C25</f>
        <v>1089646.47</v>
      </c>
      <c r="E25" s="89">
        <v>338174.92</v>
      </c>
    </row>
    <row r="26" spans="1:5" s="20" customFormat="1" ht="20.100000000000001" customHeight="1">
      <c r="A26" s="71" t="s">
        <v>106</v>
      </c>
      <c r="B26" s="87" t="s">
        <v>107</v>
      </c>
      <c r="C26" s="72">
        <v>0.02</v>
      </c>
      <c r="D26" s="96">
        <f>D52*C26</f>
        <v>87171.717600000004</v>
      </c>
      <c r="E26" s="89">
        <v>6944.27</v>
      </c>
    </row>
    <row r="27" spans="1:5" s="20" customFormat="1" ht="20.100000000000001" customHeight="1">
      <c r="A27" s="83">
        <v>7</v>
      </c>
      <c r="B27" s="86" t="s">
        <v>22</v>
      </c>
      <c r="C27" s="85">
        <f>SUM(C28:C32)</f>
        <v>0.25</v>
      </c>
      <c r="D27" s="95">
        <f>D52*C27</f>
        <v>1089646.47</v>
      </c>
      <c r="E27" s="88">
        <f>SUM(E28:E32)</f>
        <v>818993.07</v>
      </c>
    </row>
    <row r="28" spans="1:5" s="20" customFormat="1" ht="20.100000000000001" customHeight="1">
      <c r="A28" s="71" t="s">
        <v>62</v>
      </c>
      <c r="B28" s="87" t="s">
        <v>60</v>
      </c>
      <c r="C28" s="72">
        <v>0.06</v>
      </c>
      <c r="D28" s="96">
        <f>D52*C28</f>
        <v>261515.15279999998</v>
      </c>
      <c r="E28" s="89">
        <v>248439.75</v>
      </c>
    </row>
    <row r="29" spans="1:5" s="20" customFormat="1" ht="20.100000000000001" customHeight="1">
      <c r="A29" s="71" t="s">
        <v>63</v>
      </c>
      <c r="B29" s="87" t="s">
        <v>61</v>
      </c>
      <c r="C29" s="72">
        <v>3.5000000000000003E-2</v>
      </c>
      <c r="D29" s="96">
        <f>D52*C29</f>
        <v>152550.50580000001</v>
      </c>
      <c r="E29" s="89">
        <v>104260.28</v>
      </c>
    </row>
    <row r="30" spans="1:5" s="20" customFormat="1" ht="20.100000000000001" customHeight="1">
      <c r="A30" s="71" t="s">
        <v>64</v>
      </c>
      <c r="B30" s="87" t="s">
        <v>100</v>
      </c>
      <c r="C30" s="72">
        <v>7.0000000000000007E-2</v>
      </c>
      <c r="D30" s="96">
        <f>D52*C30</f>
        <v>305101.01160000003</v>
      </c>
      <c r="E30" s="89">
        <v>193110.69</v>
      </c>
    </row>
    <row r="31" spans="1:5" s="20" customFormat="1" ht="20.100000000000001" customHeight="1">
      <c r="A31" s="71" t="s">
        <v>67</v>
      </c>
      <c r="B31" s="87" t="s">
        <v>65</v>
      </c>
      <c r="C31" s="72">
        <v>0.03</v>
      </c>
      <c r="D31" s="96">
        <f>D52*C31</f>
        <v>130757.57639999999</v>
      </c>
      <c r="E31" s="89">
        <v>126396.23</v>
      </c>
    </row>
    <row r="32" spans="1:5" s="20" customFormat="1" ht="20.100000000000001" customHeight="1">
      <c r="A32" s="71" t="s">
        <v>99</v>
      </c>
      <c r="B32" s="87" t="s">
        <v>66</v>
      </c>
      <c r="C32" s="72">
        <v>5.5E-2</v>
      </c>
      <c r="D32" s="96">
        <f>D52*C32</f>
        <v>239722.22339999999</v>
      </c>
      <c r="E32" s="89">
        <v>146786.12</v>
      </c>
    </row>
    <row r="33" spans="1:7" s="20" customFormat="1" ht="20.100000000000001" customHeight="1">
      <c r="A33" s="83">
        <v>8</v>
      </c>
      <c r="B33" s="86" t="s">
        <v>23</v>
      </c>
      <c r="C33" s="85">
        <f>SUM(C34:C36)</f>
        <v>0.17500000000000002</v>
      </c>
      <c r="D33" s="95">
        <f>D52*C33</f>
        <v>762752.5290000001</v>
      </c>
      <c r="E33" s="88">
        <f>SUM(E34:E36)</f>
        <v>300131.77</v>
      </c>
    </row>
    <row r="34" spans="1:7" s="20" customFormat="1" ht="20.100000000000001" customHeight="1">
      <c r="A34" s="71" t="s">
        <v>92</v>
      </c>
      <c r="B34" s="87" t="s">
        <v>68</v>
      </c>
      <c r="C34" s="72">
        <v>0.1</v>
      </c>
      <c r="D34" s="96">
        <f>D52*C34</f>
        <v>435858.58799999999</v>
      </c>
      <c r="E34" s="133">
        <v>188478.22</v>
      </c>
    </row>
    <row r="35" spans="1:7" s="20" customFormat="1" ht="20.100000000000001" customHeight="1">
      <c r="A35" s="71" t="s">
        <v>102</v>
      </c>
      <c r="B35" s="87" t="s">
        <v>103</v>
      </c>
      <c r="C35" s="72">
        <v>3.5000000000000003E-2</v>
      </c>
      <c r="D35" s="96">
        <f>D52*C35</f>
        <v>152550.50580000001</v>
      </c>
      <c r="E35" s="133">
        <v>50347.41</v>
      </c>
    </row>
    <row r="36" spans="1:7" s="20" customFormat="1" ht="20.100000000000001" customHeight="1">
      <c r="A36" s="71" t="s">
        <v>101</v>
      </c>
      <c r="B36" s="87" t="s">
        <v>89</v>
      </c>
      <c r="C36" s="72">
        <v>0.04</v>
      </c>
      <c r="D36" s="96">
        <f>D52*C36</f>
        <v>174343.43520000001</v>
      </c>
      <c r="E36" s="89">
        <v>61306.14</v>
      </c>
    </row>
    <row r="37" spans="1:7" s="20" customFormat="1" ht="20.100000000000001" customHeight="1">
      <c r="A37" s="83">
        <v>9</v>
      </c>
      <c r="B37" s="86" t="s">
        <v>24</v>
      </c>
      <c r="C37" s="85">
        <f>SUM(C38:C41)</f>
        <v>0.31</v>
      </c>
      <c r="D37" s="95">
        <f>D52*C37</f>
        <v>1351161.6228</v>
      </c>
      <c r="E37" s="88">
        <f>SUM(E38:E41)</f>
        <v>403577.83999999997</v>
      </c>
    </row>
    <row r="38" spans="1:7" s="20" customFormat="1" ht="20.100000000000001" customHeight="1">
      <c r="A38" s="71" t="s">
        <v>73</v>
      </c>
      <c r="B38" s="87" t="s">
        <v>69</v>
      </c>
      <c r="C38" s="72">
        <v>0.1</v>
      </c>
      <c r="D38" s="96">
        <f>D52*C38</f>
        <v>435858.58799999999</v>
      </c>
      <c r="E38" s="133">
        <v>0</v>
      </c>
    </row>
    <row r="39" spans="1:7" s="20" customFormat="1" ht="20.100000000000001" customHeight="1">
      <c r="A39" s="71" t="s">
        <v>74</v>
      </c>
      <c r="B39" s="87" t="s">
        <v>70</v>
      </c>
      <c r="C39" s="72">
        <v>0.1</v>
      </c>
      <c r="D39" s="96">
        <f>D52*C39</f>
        <v>435858.58799999999</v>
      </c>
      <c r="E39" s="89">
        <v>82831.490000000005</v>
      </c>
    </row>
    <row r="40" spans="1:7" s="20" customFormat="1" ht="20.100000000000001" customHeight="1">
      <c r="A40" s="71" t="s">
        <v>75</v>
      </c>
      <c r="B40" s="87" t="s">
        <v>71</v>
      </c>
      <c r="C40" s="72">
        <v>0.06</v>
      </c>
      <c r="D40" s="96">
        <f>D52*C40</f>
        <v>261515.15279999998</v>
      </c>
      <c r="E40" s="89">
        <v>186336.43</v>
      </c>
      <c r="G40" s="20" t="s">
        <v>109</v>
      </c>
    </row>
    <row r="41" spans="1:7" s="20" customFormat="1" ht="20.100000000000001" customHeight="1">
      <c r="A41" s="71" t="s">
        <v>76</v>
      </c>
      <c r="B41" s="87" t="s">
        <v>72</v>
      </c>
      <c r="C41" s="72">
        <v>0.05</v>
      </c>
      <c r="D41" s="96">
        <f>D52*C41</f>
        <v>217929.29399999999</v>
      </c>
      <c r="E41" s="133">
        <v>134409.92000000001</v>
      </c>
    </row>
    <row r="42" spans="1:7" s="20" customFormat="1" ht="20.100000000000001" customHeight="1">
      <c r="A42" s="83">
        <v>10</v>
      </c>
      <c r="B42" s="84" t="s">
        <v>25</v>
      </c>
      <c r="C42" s="85">
        <f>SUM(C43)</f>
        <v>0.02</v>
      </c>
      <c r="D42" s="95">
        <f>D52*C42</f>
        <v>87171.717600000004</v>
      </c>
      <c r="E42" s="88">
        <f>SUM(E43:E43)</f>
        <v>11576.96</v>
      </c>
    </row>
    <row r="43" spans="1:7" s="20" customFormat="1" ht="20.100000000000001" customHeight="1">
      <c r="A43" s="71" t="s">
        <v>77</v>
      </c>
      <c r="B43" s="87" t="s">
        <v>104</v>
      </c>
      <c r="C43" s="72">
        <v>0.02</v>
      </c>
      <c r="D43" s="96">
        <f>D52*C43</f>
        <v>87171.717600000004</v>
      </c>
      <c r="E43" s="89">
        <v>11576.96</v>
      </c>
    </row>
    <row r="44" spans="1:7" s="20" customFormat="1" ht="20.100000000000001" customHeight="1">
      <c r="A44" s="83">
        <v>11</v>
      </c>
      <c r="B44" s="84" t="s">
        <v>26</v>
      </c>
      <c r="C44" s="85">
        <f>SUM(C45:C51)</f>
        <v>0.12</v>
      </c>
      <c r="D44" s="95">
        <f>D52*C44</f>
        <v>523030.30559999996</v>
      </c>
      <c r="E44" s="88">
        <f>SUM(E45:E51)</f>
        <v>400804.09</v>
      </c>
    </row>
    <row r="45" spans="1:7" s="20" customFormat="1" ht="20.100000000000001" customHeight="1">
      <c r="A45" s="71" t="s">
        <v>79</v>
      </c>
      <c r="B45" s="87" t="s">
        <v>78</v>
      </c>
      <c r="C45" s="72">
        <v>0.03</v>
      </c>
      <c r="D45" s="96">
        <f>D52*C45</f>
        <v>130757.57639999999</v>
      </c>
      <c r="E45" s="89">
        <v>25986.53</v>
      </c>
    </row>
    <row r="46" spans="1:7" s="20" customFormat="1" ht="20.100000000000001" customHeight="1">
      <c r="A46" s="71" t="s">
        <v>80</v>
      </c>
      <c r="B46" s="87" t="s">
        <v>90</v>
      </c>
      <c r="C46" s="72">
        <v>1.4999999999999999E-2</v>
      </c>
      <c r="D46" s="96">
        <f>D52*C46</f>
        <v>65378.788199999995</v>
      </c>
      <c r="E46" s="89">
        <v>20493.21</v>
      </c>
    </row>
    <row r="47" spans="1:7" s="20" customFormat="1" ht="20.100000000000001" customHeight="1">
      <c r="A47" s="71" t="s">
        <v>81</v>
      </c>
      <c r="B47" s="87" t="s">
        <v>82</v>
      </c>
      <c r="C47" s="72">
        <v>0.02</v>
      </c>
      <c r="D47" s="96">
        <f>D52*C47</f>
        <v>87171.717600000004</v>
      </c>
      <c r="E47" s="90">
        <v>136230.9</v>
      </c>
      <c r="G47" s="20" t="s">
        <v>108</v>
      </c>
    </row>
    <row r="48" spans="1:7" s="20" customFormat="1" ht="20.100000000000001" customHeight="1">
      <c r="A48" s="71" t="s">
        <v>84</v>
      </c>
      <c r="B48" s="87" t="s">
        <v>83</v>
      </c>
      <c r="C48" s="72">
        <v>1.4999999999999999E-2</v>
      </c>
      <c r="D48" s="96">
        <f>D52*C48</f>
        <v>65378.788199999995</v>
      </c>
      <c r="E48" s="89">
        <v>60386.83</v>
      </c>
    </row>
    <row r="49" spans="1:7" s="20" customFormat="1" ht="20.100000000000001" customHeight="1">
      <c r="A49" s="71" t="s">
        <v>85</v>
      </c>
      <c r="B49" s="87" t="s">
        <v>86</v>
      </c>
      <c r="C49" s="72">
        <v>1.4999999999999999E-2</v>
      </c>
      <c r="D49" s="96">
        <f>D52*C49</f>
        <v>65378.788199999995</v>
      </c>
      <c r="E49" s="90">
        <v>116404.32</v>
      </c>
      <c r="G49" s="20" t="s">
        <v>115</v>
      </c>
    </row>
    <row r="50" spans="1:7" s="20" customFormat="1" ht="20.100000000000001" customHeight="1">
      <c r="A50" s="71" t="s">
        <v>91</v>
      </c>
      <c r="B50" s="87" t="s">
        <v>87</v>
      </c>
      <c r="C50" s="72">
        <v>1.4999999999999999E-2</v>
      </c>
      <c r="D50" s="96">
        <f>D52*C50</f>
        <v>65378.788199999995</v>
      </c>
      <c r="E50" s="89">
        <v>4378.28</v>
      </c>
    </row>
    <row r="51" spans="1:7" s="20" customFormat="1" ht="20.100000000000001" customHeight="1">
      <c r="A51" s="71" t="s">
        <v>105</v>
      </c>
      <c r="B51" s="87" t="s">
        <v>88</v>
      </c>
      <c r="C51" s="72">
        <v>0.01</v>
      </c>
      <c r="D51" s="96">
        <f>D52*C51</f>
        <v>43585.858800000002</v>
      </c>
      <c r="E51" s="89">
        <v>36924.019999999997</v>
      </c>
    </row>
    <row r="52" spans="1:7" s="20" customFormat="1" ht="20.100000000000001" customHeight="1">
      <c r="A52" s="111" t="s">
        <v>7</v>
      </c>
      <c r="B52" s="112"/>
      <c r="C52" s="85">
        <f>C11+C17+C18+C19+C20+C24+C27+C33+C37+C42+C44</f>
        <v>1.8787000000000003</v>
      </c>
      <c r="D52" s="95">
        <v>4358585.88</v>
      </c>
      <c r="E52" s="88">
        <f>E11+E17+E18+E19+E20+E24+E27+E33+E37+E42+E44</f>
        <v>4126452.5499999993</v>
      </c>
    </row>
    <row r="53" spans="1:7" s="20" customFormat="1" ht="20.100000000000001" customHeight="1" thickBot="1">
      <c r="A53" s="100"/>
      <c r="B53" s="101"/>
      <c r="C53" s="102"/>
      <c r="D53" s="103"/>
      <c r="E53" s="104"/>
    </row>
    <row r="54" spans="1:7" s="20" customFormat="1" ht="20.100000000000001" customHeight="1">
      <c r="A54" s="7"/>
      <c r="B54" s="8"/>
      <c r="C54" s="22"/>
      <c r="D54" s="23"/>
    </row>
  </sheetData>
  <dataConsolidate/>
  <mergeCells count="2">
    <mergeCell ref="A52:B52"/>
    <mergeCell ref="A2:E2"/>
  </mergeCells>
  <phoneticPr fontId="12" type="noConversion"/>
  <conditionalFormatting sqref="C9">
    <cfRule type="cellIs" dxfId="0" priority="1" stopIfTrue="1" operator="equal">
      <formula>0</formula>
    </cfRule>
  </conditionalFormatting>
  <printOptions horizontalCentered="1"/>
  <pageMargins left="0.19685039370078741" right="0.19685039370078741" top="0.55118110236220474" bottom="0.62992125984251968" header="0.39370078740157483" footer="0.27559055118110237"/>
  <pageSetup paperSize="9" scale="61" fitToHeight="0" orientation="portrait" r:id="rId1"/>
  <headerFooter alignWithMargins="0">
    <oddFooter>Página &amp;P de &amp;N</oddFooter>
  </headerFooter>
  <ignoredErrors>
    <ignoredError sqref="C11 E11 E20 C20 E24 E27 E33 E37" formulaRange="1"/>
    <ignoredError sqref="D11 D20 D27 D33 D37 D4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33"/>
  <sheetViews>
    <sheetView zoomScaleNormal="100" workbookViewId="0">
      <selection activeCell="A2" sqref="A2:J2"/>
    </sheetView>
  </sheetViews>
  <sheetFormatPr defaultRowHeight="12.75"/>
  <cols>
    <col min="1" max="1" width="9.85546875" customWidth="1"/>
    <col min="2" max="2" width="34.140625" bestFit="1" customWidth="1"/>
    <col min="3" max="3" width="18" customWidth="1"/>
    <col min="4" max="4" width="7.7109375" bestFit="1" customWidth="1"/>
    <col min="5" max="5" width="9.85546875" style="35" bestFit="1" customWidth="1"/>
    <col min="6" max="6" width="13.7109375" style="44" bestFit="1" customWidth="1"/>
    <col min="7" max="7" width="7.7109375" style="35" bestFit="1" customWidth="1"/>
    <col min="8" max="8" width="13.7109375" style="44" bestFit="1" customWidth="1"/>
    <col min="9" max="9" width="7.7109375" style="35" bestFit="1" customWidth="1"/>
    <col min="10" max="10" width="13.7109375" style="44" bestFit="1" customWidth="1"/>
    <col min="11" max="11" width="7.7109375" style="35" bestFit="1" customWidth="1"/>
    <col min="12" max="12" width="13.7109375" style="44" bestFit="1" customWidth="1"/>
    <col min="13" max="13" width="7.7109375" style="35" bestFit="1" customWidth="1"/>
    <col min="14" max="14" width="12.7109375" bestFit="1" customWidth="1"/>
    <col min="15" max="15" width="7.7109375" style="35" bestFit="1" customWidth="1"/>
    <col min="16" max="16" width="12.7109375" bestFit="1" customWidth="1"/>
    <col min="17" max="17" width="7.7109375" style="35" bestFit="1" customWidth="1"/>
    <col min="18" max="18" width="12.7109375" bestFit="1" customWidth="1"/>
    <col min="19" max="19" width="7.7109375" style="35" bestFit="1" customWidth="1"/>
    <col min="20" max="20" width="12.7109375" bestFit="1" customWidth="1"/>
    <col min="21" max="21" width="7.7109375" style="35" bestFit="1" customWidth="1"/>
    <col min="22" max="22" width="12.7109375" bestFit="1" customWidth="1"/>
    <col min="23" max="23" width="7.7109375" style="35" bestFit="1" customWidth="1"/>
    <col min="24" max="24" width="12.7109375" bestFit="1" customWidth="1"/>
    <col min="25" max="25" width="7.7109375" style="35" bestFit="1" customWidth="1"/>
    <col min="26" max="26" width="12.7109375" bestFit="1" customWidth="1"/>
    <col min="27" max="27" width="7.7109375" style="35" bestFit="1" customWidth="1"/>
    <col min="28" max="28" width="12.7109375" bestFit="1" customWidth="1"/>
    <col min="29" max="29" width="7.7109375" style="35" bestFit="1" customWidth="1"/>
    <col min="30" max="30" width="12.7109375" bestFit="1" customWidth="1"/>
    <col min="31" max="31" width="7.7109375" style="35" bestFit="1" customWidth="1"/>
    <col min="32" max="32" width="12.7109375" bestFit="1" customWidth="1"/>
    <col min="33" max="33" width="7.7109375" style="35" bestFit="1" customWidth="1"/>
    <col min="34" max="34" width="12.7109375" bestFit="1" customWidth="1"/>
    <col min="35" max="35" width="7.7109375" style="35" bestFit="1" customWidth="1"/>
    <col min="36" max="36" width="12.7109375" bestFit="1" customWidth="1"/>
    <col min="37" max="37" width="7.7109375" style="35" bestFit="1" customWidth="1"/>
    <col min="38" max="38" width="12.7109375" bestFit="1" customWidth="1"/>
    <col min="39" max="39" width="7.7109375" style="35" bestFit="1" customWidth="1"/>
    <col min="40" max="40" width="12.7109375" bestFit="1" customWidth="1"/>
    <col min="41" max="41" width="12.42578125" style="35" bestFit="1" customWidth="1"/>
    <col min="42" max="42" width="12.7109375" bestFit="1" customWidth="1"/>
    <col min="43" max="43" width="7.7109375" style="35" bestFit="1" customWidth="1"/>
    <col min="44" max="44" width="12.7109375" bestFit="1" customWidth="1"/>
    <col min="45" max="45" width="7.7109375" style="35" bestFit="1" customWidth="1"/>
    <col min="46" max="46" width="12.7109375" bestFit="1" customWidth="1"/>
    <col min="47" max="47" width="7.7109375" style="35" bestFit="1" customWidth="1"/>
    <col min="48" max="48" width="12.7109375" bestFit="1" customWidth="1"/>
    <col min="49" max="49" width="7.7109375" style="35" bestFit="1" customWidth="1"/>
    <col min="50" max="50" width="12.7109375" bestFit="1" customWidth="1"/>
    <col min="51" max="51" width="7.7109375" style="35" bestFit="1" customWidth="1"/>
    <col min="52" max="52" width="12.7109375" bestFit="1" customWidth="1"/>
    <col min="53" max="53" width="12.42578125" bestFit="1" customWidth="1"/>
    <col min="54" max="54" width="26" bestFit="1" customWidth="1"/>
    <col min="55" max="55" width="10.7109375" customWidth="1"/>
  </cols>
  <sheetData>
    <row r="1" spans="1:51" ht="83.25" customHeight="1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9"/>
    </row>
    <row r="2" spans="1:51" ht="54" customHeight="1">
      <c r="A2" s="124" t="s">
        <v>43</v>
      </c>
      <c r="B2" s="124"/>
      <c r="C2" s="124"/>
      <c r="D2" s="124"/>
      <c r="E2" s="124"/>
      <c r="F2" s="124"/>
      <c r="G2" s="124"/>
      <c r="H2" s="124"/>
      <c r="I2" s="124"/>
      <c r="J2" s="124"/>
      <c r="K2" s="9"/>
      <c r="L2" s="9"/>
      <c r="M2" s="9"/>
      <c r="N2" s="9"/>
      <c r="O2" s="9"/>
      <c r="P2" s="9"/>
    </row>
    <row r="3" spans="1:51">
      <c r="A3" s="2"/>
      <c r="B3" s="2"/>
      <c r="C3" s="3"/>
      <c r="D3" s="4"/>
      <c r="E3" s="31"/>
      <c r="F3" s="40"/>
      <c r="G3" s="36"/>
      <c r="H3" s="45"/>
      <c r="I3" s="36"/>
      <c r="J3" s="45"/>
      <c r="K3" s="36"/>
      <c r="L3" s="45"/>
    </row>
    <row r="4" spans="1:51" ht="54" customHeight="1">
      <c r="A4" s="125" t="s">
        <v>5</v>
      </c>
      <c r="B4" s="125"/>
      <c r="C4" s="126" t="str">
        <f>ORÇAMENTO!B3</f>
        <v>CONSTRUÇÃO DE 25 CASAS POPULARES - CONVÊNIO Nº 974664/2025</v>
      </c>
      <c r="D4" s="126"/>
      <c r="E4" s="126"/>
      <c r="F4" s="126"/>
      <c r="G4" s="126"/>
      <c r="H4" s="126"/>
      <c r="I4" s="126"/>
      <c r="J4" s="126"/>
      <c r="K4" s="48"/>
      <c r="L4" s="48"/>
      <c r="M4" s="48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</row>
    <row r="5" spans="1:51" ht="18">
      <c r="A5" s="125" t="s">
        <v>6</v>
      </c>
      <c r="B5" s="125"/>
      <c r="C5" s="47" t="str">
        <f>ORÇAMENTO!B4</f>
        <v>ESTRADA DO ARCO-IRIS, S/Nº, ÁREA DESMEMBRADA, BAIRRO ULISSES LEMGRUBER, CARMO-RJ</v>
      </c>
      <c r="D5" s="52"/>
      <c r="E5" s="53"/>
      <c r="F5" s="54"/>
      <c r="G5" s="55"/>
      <c r="H5" s="56"/>
      <c r="I5" s="55"/>
      <c r="J5" s="56"/>
      <c r="K5" s="49"/>
      <c r="L5" s="50"/>
      <c r="M5" s="51"/>
    </row>
    <row r="6" spans="1:51" ht="18">
      <c r="A6" s="125" t="s">
        <v>41</v>
      </c>
      <c r="B6" s="125"/>
      <c r="C6" s="47" t="s">
        <v>42</v>
      </c>
      <c r="D6" s="52"/>
      <c r="E6" s="53"/>
      <c r="F6" s="54"/>
      <c r="G6" s="55"/>
      <c r="H6" s="56"/>
      <c r="I6" s="55"/>
      <c r="J6" s="56"/>
      <c r="K6" s="49"/>
      <c r="L6" s="50"/>
      <c r="M6" s="51"/>
    </row>
    <row r="7" spans="1:51" ht="18">
      <c r="A7" s="125" t="s">
        <v>18</v>
      </c>
      <c r="B7" s="125"/>
      <c r="C7" s="47" t="s">
        <v>45</v>
      </c>
      <c r="D7" s="52"/>
      <c r="E7" s="53"/>
      <c r="F7" s="54"/>
      <c r="G7" s="55"/>
      <c r="H7" s="56"/>
      <c r="I7" s="55"/>
      <c r="J7" s="56"/>
      <c r="K7" s="49"/>
      <c r="L7" s="50"/>
      <c r="M7" s="51"/>
    </row>
    <row r="8" spans="1:51" ht="15.75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</row>
    <row r="9" spans="1:51" ht="16.5" thickBot="1">
      <c r="A9" s="123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AO9"/>
      <c r="AQ9"/>
      <c r="AS9"/>
      <c r="AU9"/>
      <c r="AW9"/>
      <c r="AY9"/>
    </row>
    <row r="10" spans="1:51">
      <c r="A10" s="120" t="s">
        <v>0</v>
      </c>
      <c r="B10" s="127" t="s">
        <v>1</v>
      </c>
      <c r="C10" s="127" t="s">
        <v>2</v>
      </c>
      <c r="D10" s="127" t="s">
        <v>4</v>
      </c>
      <c r="E10" s="119" t="s">
        <v>8</v>
      </c>
      <c r="F10" s="119"/>
      <c r="G10" s="119" t="s">
        <v>9</v>
      </c>
      <c r="H10" s="119"/>
      <c r="I10" s="119" t="s">
        <v>10</v>
      </c>
      <c r="J10" s="119"/>
      <c r="K10" s="119" t="s">
        <v>11</v>
      </c>
      <c r="L10" s="119"/>
      <c r="M10" s="119" t="s">
        <v>12</v>
      </c>
      <c r="N10" s="119"/>
      <c r="O10" s="119" t="s">
        <v>13</v>
      </c>
      <c r="P10" s="119"/>
      <c r="Q10" s="119" t="s">
        <v>14</v>
      </c>
      <c r="R10" s="119"/>
      <c r="S10" s="119" t="s">
        <v>15</v>
      </c>
      <c r="T10" s="119"/>
      <c r="U10" s="119" t="s">
        <v>30</v>
      </c>
      <c r="V10" s="119"/>
      <c r="W10" s="119" t="s">
        <v>31</v>
      </c>
      <c r="X10" s="119"/>
      <c r="Y10" s="119" t="s">
        <v>32</v>
      </c>
      <c r="Z10" s="119"/>
      <c r="AA10" s="119" t="s">
        <v>33</v>
      </c>
      <c r="AB10" s="119"/>
      <c r="AC10" s="119" t="s">
        <v>34</v>
      </c>
      <c r="AD10" s="119"/>
      <c r="AE10" s="119" t="s">
        <v>35</v>
      </c>
      <c r="AF10" s="119"/>
      <c r="AG10" s="119" t="s">
        <v>36</v>
      </c>
      <c r="AH10" s="119"/>
      <c r="AI10" s="119" t="s">
        <v>37</v>
      </c>
      <c r="AJ10" s="119"/>
      <c r="AK10" s="119" t="s">
        <v>38</v>
      </c>
      <c r="AL10" s="119"/>
      <c r="AM10" s="119" t="s">
        <v>39</v>
      </c>
      <c r="AN10" s="119"/>
      <c r="AO10" s="131" t="s">
        <v>7</v>
      </c>
      <c r="AP10" s="129" t="s">
        <v>40</v>
      </c>
      <c r="AQ10"/>
      <c r="AS10"/>
      <c r="AU10"/>
      <c r="AW10"/>
      <c r="AY10"/>
    </row>
    <row r="11" spans="1:51">
      <c r="A11" s="121"/>
      <c r="B11" s="128"/>
      <c r="C11" s="128"/>
      <c r="D11" s="128"/>
      <c r="E11" s="32" t="s">
        <v>16</v>
      </c>
      <c r="F11" s="41" t="s">
        <v>17</v>
      </c>
      <c r="G11" s="32" t="s">
        <v>16</v>
      </c>
      <c r="H11" s="41" t="s">
        <v>17</v>
      </c>
      <c r="I11" s="32" t="s">
        <v>16</v>
      </c>
      <c r="J11" s="41" t="s">
        <v>17</v>
      </c>
      <c r="K11" s="32" t="s">
        <v>16</v>
      </c>
      <c r="L11" s="41" t="s">
        <v>17</v>
      </c>
      <c r="M11" s="32" t="s">
        <v>16</v>
      </c>
      <c r="N11" s="10" t="s">
        <v>17</v>
      </c>
      <c r="O11" s="32" t="s">
        <v>16</v>
      </c>
      <c r="P11" s="10" t="s">
        <v>17</v>
      </c>
      <c r="Q11" s="32" t="s">
        <v>16</v>
      </c>
      <c r="R11" s="10" t="s">
        <v>17</v>
      </c>
      <c r="S11" s="32" t="s">
        <v>16</v>
      </c>
      <c r="T11" s="10" t="s">
        <v>17</v>
      </c>
      <c r="U11" s="32" t="s">
        <v>16</v>
      </c>
      <c r="V11" s="10" t="s">
        <v>17</v>
      </c>
      <c r="W11" s="32" t="s">
        <v>16</v>
      </c>
      <c r="X11" s="10" t="s">
        <v>17</v>
      </c>
      <c r="Y11" s="32" t="s">
        <v>16</v>
      </c>
      <c r="Z11" s="10" t="s">
        <v>17</v>
      </c>
      <c r="AA11" s="32" t="s">
        <v>16</v>
      </c>
      <c r="AB11" s="10" t="s">
        <v>17</v>
      </c>
      <c r="AC11" s="32" t="s">
        <v>16</v>
      </c>
      <c r="AD11" s="10" t="s">
        <v>17</v>
      </c>
      <c r="AE11" s="32" t="s">
        <v>16</v>
      </c>
      <c r="AF11" s="10" t="s">
        <v>17</v>
      </c>
      <c r="AG11" s="32" t="s">
        <v>16</v>
      </c>
      <c r="AH11" s="10" t="s">
        <v>17</v>
      </c>
      <c r="AI11" s="32" t="s">
        <v>16</v>
      </c>
      <c r="AJ11" s="10" t="s">
        <v>17</v>
      </c>
      <c r="AK11" s="32" t="s">
        <v>16</v>
      </c>
      <c r="AL11" s="10" t="s">
        <v>17</v>
      </c>
      <c r="AM11" s="32" t="s">
        <v>16</v>
      </c>
      <c r="AN11" s="10" t="s">
        <v>17</v>
      </c>
      <c r="AO11" s="132"/>
      <c r="AP11" s="130"/>
      <c r="AQ11"/>
      <c r="AS11"/>
      <c r="AU11"/>
      <c r="AW11"/>
      <c r="AY11"/>
    </row>
    <row r="12" spans="1:51" s="13" customFormat="1">
      <c r="A12" s="60"/>
      <c r="B12" s="1"/>
      <c r="C12" s="11"/>
      <c r="D12" s="5"/>
      <c r="E12" s="33"/>
      <c r="F12" s="42"/>
      <c r="G12" s="33"/>
      <c r="H12" s="42"/>
      <c r="I12" s="37"/>
      <c r="J12" s="42"/>
      <c r="K12" s="33"/>
      <c r="L12" s="42"/>
      <c r="M12" s="33"/>
      <c r="N12" s="5"/>
      <c r="O12" s="33"/>
      <c r="P12" s="5"/>
      <c r="Q12" s="39"/>
      <c r="R12" s="5"/>
      <c r="S12" s="39"/>
      <c r="T12" s="12"/>
      <c r="U12" s="33"/>
      <c r="V12" s="15"/>
      <c r="W12" s="33"/>
      <c r="X12" s="5"/>
      <c r="Y12" s="37"/>
      <c r="Z12" s="5"/>
      <c r="AA12" s="33"/>
      <c r="AB12" s="5"/>
      <c r="AC12" s="33"/>
      <c r="AD12" s="5"/>
      <c r="AE12" s="33"/>
      <c r="AF12" s="5"/>
      <c r="AG12" s="39"/>
      <c r="AH12" s="5"/>
      <c r="AI12" s="39"/>
      <c r="AJ12" s="12"/>
      <c r="AK12" s="33"/>
      <c r="AL12" s="15"/>
      <c r="AM12" s="33"/>
      <c r="AN12" s="5"/>
      <c r="AO12" s="12"/>
      <c r="AP12" s="61"/>
    </row>
    <row r="13" spans="1:51" s="13" customFormat="1">
      <c r="A13" s="62">
        <v>1</v>
      </c>
      <c r="B13" s="5" t="str">
        <f>ORÇAMENTO!B11</f>
        <v>SERVIÇOS PRELIMINARES GERAIS</v>
      </c>
      <c r="C13" s="14">
        <f>ORÇAMENTO!D11</f>
        <v>321227.77935600001</v>
      </c>
      <c r="D13" s="18">
        <f t="shared" ref="D13:D23" si="0">C13/$C$24</f>
        <v>7.3700000000000002E-2</v>
      </c>
      <c r="E13" s="19">
        <v>0.5</v>
      </c>
      <c r="F13" s="43">
        <f>E13*C13</f>
        <v>160613.88967800001</v>
      </c>
      <c r="G13" s="19">
        <v>0.3</v>
      </c>
      <c r="H13" s="43">
        <f>G13*C13</f>
        <v>96368.333806800001</v>
      </c>
      <c r="I13" s="19">
        <v>0.2</v>
      </c>
      <c r="J13" s="43">
        <f>I13*C13</f>
        <v>64245.555871200006</v>
      </c>
      <c r="K13" s="38"/>
      <c r="L13" s="43">
        <f>K13*C13</f>
        <v>0</v>
      </c>
      <c r="M13" s="38"/>
      <c r="N13" s="43">
        <f>M13*C13</f>
        <v>0</v>
      </c>
      <c r="O13" s="38"/>
      <c r="P13" s="43">
        <f>O13*C13</f>
        <v>0</v>
      </c>
      <c r="Q13" s="38"/>
      <c r="R13" s="43">
        <f>Q13*C13</f>
        <v>0</v>
      </c>
      <c r="S13" s="38"/>
      <c r="T13" s="43">
        <f>S13*C13</f>
        <v>0</v>
      </c>
      <c r="U13" s="19"/>
      <c r="V13" s="43">
        <f>U13*C13</f>
        <v>0</v>
      </c>
      <c r="W13" s="19"/>
      <c r="X13" s="43">
        <f>W13*C13</f>
        <v>0</v>
      </c>
      <c r="Y13" s="19"/>
      <c r="Z13" s="43">
        <f>Y13*C13</f>
        <v>0</v>
      </c>
      <c r="AA13" s="38"/>
      <c r="AB13" s="43">
        <f>AA13*C13</f>
        <v>0</v>
      </c>
      <c r="AC13" s="38"/>
      <c r="AD13" s="43">
        <f>AC13*C13</f>
        <v>0</v>
      </c>
      <c r="AE13" s="38"/>
      <c r="AF13" s="43">
        <f>AE13*C13</f>
        <v>0</v>
      </c>
      <c r="AG13" s="38"/>
      <c r="AH13" s="43">
        <f>AG13*C13</f>
        <v>0</v>
      </c>
      <c r="AI13" s="38"/>
      <c r="AJ13" s="43">
        <f>AI13*C13</f>
        <v>0</v>
      </c>
      <c r="AK13" s="19"/>
      <c r="AL13" s="43">
        <f>AK13*C13</f>
        <v>0</v>
      </c>
      <c r="AM13" s="19"/>
      <c r="AN13" s="43">
        <f>AM13*C13</f>
        <v>0</v>
      </c>
      <c r="AO13" s="16">
        <f t="shared" ref="AO13:AO23" si="1">SUM(AN13,AL13,AJ13,AH13,AF13,AD13,AB13,Z13,X13,V13,T13,R13,P13,N13,L13,J13,H13,F13)</f>
        <v>321227.77935600001</v>
      </c>
      <c r="AP13" s="63">
        <f>SUM(AM13,AK13,AI13,AG13,AE13,AC13,AA13,Y13,W13,U13,S13,Q13,O13,M13,K13,I13,G13,E13)</f>
        <v>1</v>
      </c>
      <c r="AQ13" s="30"/>
    </row>
    <row r="14" spans="1:51" s="13" customFormat="1">
      <c r="A14" s="62">
        <v>2</v>
      </c>
      <c r="B14" s="5" t="str">
        <f>ORÇAMENTO!B17</f>
        <v>ADMINISTRAÇÃO LOCAL</v>
      </c>
      <c r="C14" s="14">
        <f>ORÇAMENTO!D17</f>
        <v>305101.01160000003</v>
      </c>
      <c r="D14" s="18">
        <f t="shared" si="0"/>
        <v>7.0000000000000007E-2</v>
      </c>
      <c r="E14" s="19">
        <f>1/18</f>
        <v>5.5555555555555552E-2</v>
      </c>
      <c r="F14" s="43">
        <f t="shared" ref="F14:F23" si="2">E14*C14</f>
        <v>16950.056199999999</v>
      </c>
      <c r="G14" s="19">
        <f>1/18</f>
        <v>5.5555555555555552E-2</v>
      </c>
      <c r="H14" s="43">
        <f t="shared" ref="H14:H23" si="3">G14*C14</f>
        <v>16950.056199999999</v>
      </c>
      <c r="I14" s="19">
        <f>1/18</f>
        <v>5.5555555555555552E-2</v>
      </c>
      <c r="J14" s="43">
        <f t="shared" ref="J14:J23" si="4">I14*C14</f>
        <v>16950.056199999999</v>
      </c>
      <c r="K14" s="19">
        <f>1/18</f>
        <v>5.5555555555555552E-2</v>
      </c>
      <c r="L14" s="43">
        <f>K14*C14</f>
        <v>16950.056199999999</v>
      </c>
      <c r="M14" s="19">
        <f>1/18</f>
        <v>5.5555555555555552E-2</v>
      </c>
      <c r="N14" s="43">
        <f>M14*C14</f>
        <v>16950.056199999999</v>
      </c>
      <c r="O14" s="19">
        <f>1/18</f>
        <v>5.5555555555555552E-2</v>
      </c>
      <c r="P14" s="43">
        <f>O14*C14</f>
        <v>16950.056199999999</v>
      </c>
      <c r="Q14" s="19">
        <f>1/18</f>
        <v>5.5555555555555552E-2</v>
      </c>
      <c r="R14" s="43">
        <f>Q14*C14</f>
        <v>16950.056199999999</v>
      </c>
      <c r="S14" s="19">
        <f>1/18</f>
        <v>5.5555555555555552E-2</v>
      </c>
      <c r="T14" s="43">
        <f>S14*C14</f>
        <v>16950.056199999999</v>
      </c>
      <c r="U14" s="19">
        <f>1/18</f>
        <v>5.5555555555555552E-2</v>
      </c>
      <c r="V14" s="43">
        <f>U14*C14</f>
        <v>16950.056199999999</v>
      </c>
      <c r="W14" s="19">
        <f>1/18</f>
        <v>5.5555555555555552E-2</v>
      </c>
      <c r="X14" s="43">
        <f>W14*C14</f>
        <v>16950.056199999999</v>
      </c>
      <c r="Y14" s="19">
        <f>1/18</f>
        <v>5.5555555555555552E-2</v>
      </c>
      <c r="Z14" s="43">
        <f>Y14*C14</f>
        <v>16950.056199999999</v>
      </c>
      <c r="AA14" s="19">
        <f>1/18</f>
        <v>5.5555555555555552E-2</v>
      </c>
      <c r="AB14" s="43">
        <f>AA14*C14</f>
        <v>16950.056199999999</v>
      </c>
      <c r="AC14" s="19">
        <f>1/18</f>
        <v>5.5555555555555552E-2</v>
      </c>
      <c r="AD14" s="43">
        <f>AC14*C14</f>
        <v>16950.056199999999</v>
      </c>
      <c r="AE14" s="19">
        <f>1/18</f>
        <v>5.5555555555555552E-2</v>
      </c>
      <c r="AF14" s="43">
        <f>AE14*C14</f>
        <v>16950.056199999999</v>
      </c>
      <c r="AG14" s="19">
        <f>1/18</f>
        <v>5.5555555555555552E-2</v>
      </c>
      <c r="AH14" s="43">
        <f>AG14*C14</f>
        <v>16950.056199999999</v>
      </c>
      <c r="AI14" s="19">
        <f>1/18</f>
        <v>5.5555555555555552E-2</v>
      </c>
      <c r="AJ14" s="43">
        <f>AI14*C14</f>
        <v>16950.056199999999</v>
      </c>
      <c r="AK14" s="19">
        <f>1/18</f>
        <v>5.5555555555555552E-2</v>
      </c>
      <c r="AL14" s="43">
        <f>AK14*C14</f>
        <v>16950.056199999999</v>
      </c>
      <c r="AM14" s="19">
        <f>1/18</f>
        <v>5.5555555555555552E-2</v>
      </c>
      <c r="AN14" s="43">
        <f>AM14*C14</f>
        <v>16950.056199999999</v>
      </c>
      <c r="AO14" s="16">
        <f t="shared" si="1"/>
        <v>305101.01159999991</v>
      </c>
      <c r="AP14" s="63">
        <f>SUM(AM14,AK14,AI14,AG14,AE14,AC14,AA14,Y14,W14,U14,S14,Q14,O14,M14,K14,I14,G14,E14)</f>
        <v>1.0000000000000002</v>
      </c>
      <c r="AQ14" s="29"/>
    </row>
    <row r="15" spans="1:51" s="13" customFormat="1">
      <c r="A15" s="62">
        <v>3</v>
      </c>
      <c r="B15" s="5" t="str">
        <f>ORÇAMENTO!B18</f>
        <v>FUNDAÇÕES</v>
      </c>
      <c r="C15" s="14">
        <f>ORÇAMENTO!D18</f>
        <v>653787.88199999998</v>
      </c>
      <c r="D15" s="18">
        <f t="shared" si="0"/>
        <v>0.15</v>
      </c>
      <c r="E15" s="19"/>
      <c r="F15" s="43">
        <f t="shared" si="2"/>
        <v>0</v>
      </c>
      <c r="G15" s="19"/>
      <c r="H15" s="43">
        <f t="shared" si="3"/>
        <v>0</v>
      </c>
      <c r="I15" s="19">
        <f>1/14</f>
        <v>7.1428571428571425E-2</v>
      </c>
      <c r="J15" s="43">
        <f t="shared" si="4"/>
        <v>46699.134428571422</v>
      </c>
      <c r="K15" s="19">
        <f>1/14</f>
        <v>7.1428571428571425E-2</v>
      </c>
      <c r="L15" s="43">
        <f t="shared" ref="L15:L23" si="5">K15*C15</f>
        <v>46699.134428571422</v>
      </c>
      <c r="M15" s="19">
        <f>1/14</f>
        <v>7.1428571428571425E-2</v>
      </c>
      <c r="N15" s="43">
        <f t="shared" ref="N15:N23" si="6">M15*C15</f>
        <v>46699.134428571422</v>
      </c>
      <c r="O15" s="19">
        <f>1/14</f>
        <v>7.1428571428571425E-2</v>
      </c>
      <c r="P15" s="43">
        <f t="shared" ref="P15:P23" si="7">O15*C15</f>
        <v>46699.134428571422</v>
      </c>
      <c r="Q15" s="19">
        <f>1/14</f>
        <v>7.1428571428571425E-2</v>
      </c>
      <c r="R15" s="43">
        <f t="shared" ref="R15:R23" si="8">Q15*C15</f>
        <v>46699.134428571422</v>
      </c>
      <c r="S15" s="19">
        <f>1/14</f>
        <v>7.1428571428571425E-2</v>
      </c>
      <c r="T15" s="43">
        <f t="shared" ref="T15:T23" si="9">S15*C15</f>
        <v>46699.134428571422</v>
      </c>
      <c r="U15" s="19">
        <f>1/14</f>
        <v>7.1428571428571425E-2</v>
      </c>
      <c r="V15" s="43">
        <f t="shared" ref="V15:V23" si="10">U15*C15</f>
        <v>46699.134428571422</v>
      </c>
      <c r="W15" s="19">
        <f>1/14</f>
        <v>7.1428571428571425E-2</v>
      </c>
      <c r="X15" s="43">
        <f t="shared" ref="X15:X23" si="11">W15*C15</f>
        <v>46699.134428571422</v>
      </c>
      <c r="Y15" s="19">
        <f>1/14</f>
        <v>7.1428571428571425E-2</v>
      </c>
      <c r="Z15" s="43">
        <f t="shared" ref="Z15:Z23" si="12">Y15*C15</f>
        <v>46699.134428571422</v>
      </c>
      <c r="AA15" s="19">
        <f>1/14</f>
        <v>7.1428571428571425E-2</v>
      </c>
      <c r="AB15" s="43">
        <f t="shared" ref="AB15:AB23" si="13">AA15*C15</f>
        <v>46699.134428571422</v>
      </c>
      <c r="AC15" s="19">
        <f>1/14</f>
        <v>7.1428571428571425E-2</v>
      </c>
      <c r="AD15" s="43">
        <f t="shared" ref="AD15:AD23" si="14">AC15*C15</f>
        <v>46699.134428571422</v>
      </c>
      <c r="AE15" s="19">
        <f>1/14</f>
        <v>7.1428571428571425E-2</v>
      </c>
      <c r="AF15" s="43">
        <f t="shared" ref="AF15:AF23" si="15">AE15*C15</f>
        <v>46699.134428571422</v>
      </c>
      <c r="AG15" s="19">
        <f>1/14</f>
        <v>7.1428571428571425E-2</v>
      </c>
      <c r="AH15" s="43">
        <f t="shared" ref="AH15:AH23" si="16">AG15*C15</f>
        <v>46699.134428571422</v>
      </c>
      <c r="AI15" s="19">
        <f>1/14</f>
        <v>7.1428571428571425E-2</v>
      </c>
      <c r="AJ15" s="43">
        <f t="shared" ref="AJ15:AJ23" si="17">AI15*C15</f>
        <v>46699.134428571422</v>
      </c>
      <c r="AK15" s="19"/>
      <c r="AL15" s="43">
        <f t="shared" ref="AL15:AL23" si="18">AK15*C15</f>
        <v>0</v>
      </c>
      <c r="AM15" s="19"/>
      <c r="AN15" s="43">
        <f t="shared" ref="AN15:AN23" si="19">AM15*C15</f>
        <v>0</v>
      </c>
      <c r="AO15" s="16">
        <f t="shared" si="1"/>
        <v>653787.8820000001</v>
      </c>
      <c r="AP15" s="63">
        <f>SUM(AM15,AK15,AI15,AG15,AE15,AC15,AA15,Y15,W15,U15,S15,Q15,O15,M15,K15,I15,G15,E15)</f>
        <v>0.99999999999999967</v>
      </c>
      <c r="AQ15" s="29"/>
    </row>
    <row r="16" spans="1:51" s="13" customFormat="1">
      <c r="A16" s="62">
        <v>4</v>
      </c>
      <c r="B16" s="5" t="str">
        <f>ORÇAMENTO!B19</f>
        <v>SUPRAESTRUTURA</v>
      </c>
      <c r="C16" s="14">
        <f>ORÇAMENTO!D19</f>
        <v>653787.88199999998</v>
      </c>
      <c r="D16" s="18">
        <f t="shared" si="0"/>
        <v>0.15</v>
      </c>
      <c r="E16" s="19"/>
      <c r="F16" s="43">
        <f t="shared" si="2"/>
        <v>0</v>
      </c>
      <c r="G16" s="19"/>
      <c r="H16" s="43">
        <f t="shared" si="3"/>
        <v>0</v>
      </c>
      <c r="I16" s="19"/>
      <c r="J16" s="43">
        <f t="shared" si="4"/>
        <v>0</v>
      </c>
      <c r="K16" s="19"/>
      <c r="L16" s="43">
        <f t="shared" si="5"/>
        <v>0</v>
      </c>
      <c r="M16" s="19">
        <f>1/14</f>
        <v>7.1428571428571425E-2</v>
      </c>
      <c r="N16" s="43">
        <f t="shared" si="6"/>
        <v>46699.134428571422</v>
      </c>
      <c r="O16" s="19">
        <f>1/14</f>
        <v>7.1428571428571425E-2</v>
      </c>
      <c r="P16" s="43">
        <f t="shared" si="7"/>
        <v>46699.134428571422</v>
      </c>
      <c r="Q16" s="19">
        <f>1/14</f>
        <v>7.1428571428571425E-2</v>
      </c>
      <c r="R16" s="43">
        <f t="shared" si="8"/>
        <v>46699.134428571422</v>
      </c>
      <c r="S16" s="19">
        <f>1/14</f>
        <v>7.1428571428571425E-2</v>
      </c>
      <c r="T16" s="43">
        <f t="shared" si="9"/>
        <v>46699.134428571422</v>
      </c>
      <c r="U16" s="19">
        <f>1/14</f>
        <v>7.1428571428571425E-2</v>
      </c>
      <c r="V16" s="43">
        <f t="shared" si="10"/>
        <v>46699.134428571422</v>
      </c>
      <c r="W16" s="19">
        <f>1/14</f>
        <v>7.1428571428571425E-2</v>
      </c>
      <c r="X16" s="43">
        <f t="shared" si="11"/>
        <v>46699.134428571422</v>
      </c>
      <c r="Y16" s="19">
        <f>1/14</f>
        <v>7.1428571428571425E-2</v>
      </c>
      <c r="Z16" s="43">
        <f t="shared" si="12"/>
        <v>46699.134428571422</v>
      </c>
      <c r="AA16" s="19">
        <f>1/14</f>
        <v>7.1428571428571425E-2</v>
      </c>
      <c r="AB16" s="43">
        <f t="shared" si="13"/>
        <v>46699.134428571422</v>
      </c>
      <c r="AC16" s="19">
        <f>1/14</f>
        <v>7.1428571428571425E-2</v>
      </c>
      <c r="AD16" s="43">
        <f t="shared" si="14"/>
        <v>46699.134428571422</v>
      </c>
      <c r="AE16" s="19">
        <f>1/14</f>
        <v>7.1428571428571425E-2</v>
      </c>
      <c r="AF16" s="43">
        <f t="shared" si="15"/>
        <v>46699.134428571422</v>
      </c>
      <c r="AG16" s="19">
        <f>1/14</f>
        <v>7.1428571428571425E-2</v>
      </c>
      <c r="AH16" s="43">
        <f t="shared" si="16"/>
        <v>46699.134428571422</v>
      </c>
      <c r="AI16" s="19">
        <f>1/14</f>
        <v>7.1428571428571425E-2</v>
      </c>
      <c r="AJ16" s="43">
        <f t="shared" si="17"/>
        <v>46699.134428571422</v>
      </c>
      <c r="AK16" s="19">
        <f>1/14</f>
        <v>7.1428571428571425E-2</v>
      </c>
      <c r="AL16" s="43">
        <f t="shared" si="18"/>
        <v>46699.134428571422</v>
      </c>
      <c r="AM16" s="19">
        <f>1/14</f>
        <v>7.1428571428571425E-2</v>
      </c>
      <c r="AN16" s="43">
        <f t="shared" si="19"/>
        <v>46699.134428571422</v>
      </c>
      <c r="AO16" s="16">
        <f t="shared" si="1"/>
        <v>653787.8820000001</v>
      </c>
      <c r="AP16" s="63">
        <f>SUM(AM16,AK16,AI16,AG16,AE16,AC16,AA16,Y16,W16,U16,S16,Q16,O16,M16,K16,I16,G16,E16)</f>
        <v>0.99999999999999967</v>
      </c>
      <c r="AQ16" s="29"/>
    </row>
    <row r="17" spans="1:51" s="13" customFormat="1">
      <c r="A17" s="62">
        <v>5</v>
      </c>
      <c r="B17" s="5" t="str">
        <f>ORÇAMENTO!B20</f>
        <v>PAREDES E PAINÉIS</v>
      </c>
      <c r="C17" s="14">
        <f>ORÇAMENTO!D20</f>
        <v>1263989.9051999999</v>
      </c>
      <c r="D17" s="18">
        <f t="shared" si="0"/>
        <v>0.28999999999999998</v>
      </c>
      <c r="E17" s="34"/>
      <c r="F17" s="43">
        <f t="shared" si="2"/>
        <v>0</v>
      </c>
      <c r="G17" s="34"/>
      <c r="H17" s="43">
        <f t="shared" si="3"/>
        <v>0</v>
      </c>
      <c r="I17" s="19"/>
      <c r="J17" s="43">
        <f t="shared" si="4"/>
        <v>0</v>
      </c>
      <c r="K17" s="19"/>
      <c r="L17" s="43">
        <f t="shared" si="5"/>
        <v>0</v>
      </c>
      <c r="M17" s="19">
        <f>1/14</f>
        <v>7.1428571428571425E-2</v>
      </c>
      <c r="N17" s="43">
        <f t="shared" si="6"/>
        <v>90284.993228571417</v>
      </c>
      <c r="O17" s="19">
        <f>1/14</f>
        <v>7.1428571428571425E-2</v>
      </c>
      <c r="P17" s="43">
        <f t="shared" si="7"/>
        <v>90284.993228571417</v>
      </c>
      <c r="Q17" s="19">
        <f>1/14</f>
        <v>7.1428571428571425E-2</v>
      </c>
      <c r="R17" s="43">
        <f t="shared" si="8"/>
        <v>90284.993228571417</v>
      </c>
      <c r="S17" s="19">
        <f>1/14</f>
        <v>7.1428571428571425E-2</v>
      </c>
      <c r="T17" s="43">
        <f t="shared" si="9"/>
        <v>90284.993228571417</v>
      </c>
      <c r="U17" s="19">
        <f>1/14</f>
        <v>7.1428571428571425E-2</v>
      </c>
      <c r="V17" s="43">
        <f t="shared" si="10"/>
        <v>90284.993228571417</v>
      </c>
      <c r="W17" s="19">
        <f>1/14</f>
        <v>7.1428571428571425E-2</v>
      </c>
      <c r="X17" s="43">
        <f t="shared" si="11"/>
        <v>90284.993228571417</v>
      </c>
      <c r="Y17" s="19">
        <f>1/14</f>
        <v>7.1428571428571425E-2</v>
      </c>
      <c r="Z17" s="43">
        <f t="shared" si="12"/>
        <v>90284.993228571417</v>
      </c>
      <c r="AA17" s="19">
        <f>1/14</f>
        <v>7.1428571428571425E-2</v>
      </c>
      <c r="AB17" s="43">
        <f t="shared" si="13"/>
        <v>90284.993228571417</v>
      </c>
      <c r="AC17" s="19">
        <f>1/14</f>
        <v>7.1428571428571425E-2</v>
      </c>
      <c r="AD17" s="43">
        <f t="shared" si="14"/>
        <v>90284.993228571417</v>
      </c>
      <c r="AE17" s="19">
        <f>1/14</f>
        <v>7.1428571428571425E-2</v>
      </c>
      <c r="AF17" s="43">
        <f t="shared" si="15"/>
        <v>90284.993228571417</v>
      </c>
      <c r="AG17" s="19">
        <f>1/14</f>
        <v>7.1428571428571425E-2</v>
      </c>
      <c r="AH17" s="43">
        <f t="shared" si="16"/>
        <v>90284.993228571417</v>
      </c>
      <c r="AI17" s="19">
        <f>1/14</f>
        <v>7.1428571428571425E-2</v>
      </c>
      <c r="AJ17" s="43">
        <f t="shared" si="17"/>
        <v>90284.993228571417</v>
      </c>
      <c r="AK17" s="19">
        <f>1/14</f>
        <v>7.1428571428571425E-2</v>
      </c>
      <c r="AL17" s="43">
        <f t="shared" si="18"/>
        <v>90284.993228571417</v>
      </c>
      <c r="AM17" s="19">
        <f>1/14</f>
        <v>7.1428571428571425E-2</v>
      </c>
      <c r="AN17" s="43">
        <f t="shared" si="19"/>
        <v>90284.993228571417</v>
      </c>
      <c r="AO17" s="16">
        <f t="shared" si="1"/>
        <v>1263989.9051999997</v>
      </c>
      <c r="AP17" s="63">
        <f>SUM(,AM17,AK17,AI17,AG17,AE17,AC17,AA17,Y17,W17,U17,S17,Q17,O17,M17,K17,I17,G17,E17)</f>
        <v>0.99999999999999967</v>
      </c>
      <c r="AQ17" s="29"/>
    </row>
    <row r="18" spans="1:51" s="13" customFormat="1">
      <c r="A18" s="62">
        <v>6</v>
      </c>
      <c r="B18" s="5" t="str">
        <f>ORÇAMENTO!B24</f>
        <v>COBERTURAS E PROTEÇÕES</v>
      </c>
      <c r="C18" s="14">
        <f>ORÇAMENTO!D24</f>
        <v>1176818.1876000001</v>
      </c>
      <c r="D18" s="18">
        <f t="shared" si="0"/>
        <v>0.27</v>
      </c>
      <c r="E18" s="34"/>
      <c r="F18" s="43">
        <f t="shared" si="2"/>
        <v>0</v>
      </c>
      <c r="G18" s="34"/>
      <c r="H18" s="43">
        <f t="shared" si="3"/>
        <v>0</v>
      </c>
      <c r="I18" s="19"/>
      <c r="J18" s="43">
        <f t="shared" si="4"/>
        <v>0</v>
      </c>
      <c r="K18" s="19"/>
      <c r="L18" s="43">
        <f t="shared" si="5"/>
        <v>0</v>
      </c>
      <c r="M18" s="19">
        <f>1/14</f>
        <v>7.1428571428571425E-2</v>
      </c>
      <c r="N18" s="43">
        <f t="shared" si="6"/>
        <v>84058.441971428576</v>
      </c>
      <c r="O18" s="19">
        <f>1/14</f>
        <v>7.1428571428571425E-2</v>
      </c>
      <c r="P18" s="43">
        <f t="shared" si="7"/>
        <v>84058.441971428576</v>
      </c>
      <c r="Q18" s="19">
        <f>1/14</f>
        <v>7.1428571428571425E-2</v>
      </c>
      <c r="R18" s="43">
        <f t="shared" si="8"/>
        <v>84058.441971428576</v>
      </c>
      <c r="S18" s="19">
        <f>1/14</f>
        <v>7.1428571428571425E-2</v>
      </c>
      <c r="T18" s="43">
        <f t="shared" si="9"/>
        <v>84058.441971428576</v>
      </c>
      <c r="U18" s="19">
        <f>1/14</f>
        <v>7.1428571428571425E-2</v>
      </c>
      <c r="V18" s="43">
        <f t="shared" si="10"/>
        <v>84058.441971428576</v>
      </c>
      <c r="W18" s="19">
        <f>1/14</f>
        <v>7.1428571428571425E-2</v>
      </c>
      <c r="X18" s="43">
        <f t="shared" si="11"/>
        <v>84058.441971428576</v>
      </c>
      <c r="Y18" s="19">
        <f>1/14</f>
        <v>7.1428571428571425E-2</v>
      </c>
      <c r="Z18" s="43">
        <f t="shared" si="12"/>
        <v>84058.441971428576</v>
      </c>
      <c r="AA18" s="19">
        <f>1/14</f>
        <v>7.1428571428571425E-2</v>
      </c>
      <c r="AB18" s="43">
        <f t="shared" si="13"/>
        <v>84058.441971428576</v>
      </c>
      <c r="AC18" s="19">
        <f>1/14</f>
        <v>7.1428571428571425E-2</v>
      </c>
      <c r="AD18" s="43">
        <f t="shared" si="14"/>
        <v>84058.441971428576</v>
      </c>
      <c r="AE18" s="19">
        <f>1/14</f>
        <v>7.1428571428571425E-2</v>
      </c>
      <c r="AF18" s="43">
        <f t="shared" si="15"/>
        <v>84058.441971428576</v>
      </c>
      <c r="AG18" s="19">
        <f>1/14</f>
        <v>7.1428571428571425E-2</v>
      </c>
      <c r="AH18" s="43">
        <f t="shared" si="16"/>
        <v>84058.441971428576</v>
      </c>
      <c r="AI18" s="19">
        <f>1/14</f>
        <v>7.1428571428571425E-2</v>
      </c>
      <c r="AJ18" s="43">
        <f t="shared" si="17"/>
        <v>84058.441971428576</v>
      </c>
      <c r="AK18" s="19">
        <f>1/14</f>
        <v>7.1428571428571425E-2</v>
      </c>
      <c r="AL18" s="43">
        <f t="shared" si="18"/>
        <v>84058.441971428576</v>
      </c>
      <c r="AM18" s="19">
        <f>1/14</f>
        <v>7.1428571428571425E-2</v>
      </c>
      <c r="AN18" s="43">
        <f t="shared" si="19"/>
        <v>84058.441971428576</v>
      </c>
      <c r="AO18" s="16">
        <f t="shared" si="1"/>
        <v>1176818.1876000003</v>
      </c>
      <c r="AP18" s="63">
        <f t="shared" ref="AP18:AP24" si="20">SUM(AM18,AK18,AI18,AG18,AE18,AC18,AA18,Y18,W18,U18,S18,Q18,O18,M18,K18,I18,G18,E18)</f>
        <v>0.99999999999999967</v>
      </c>
      <c r="AQ18" s="29"/>
    </row>
    <row r="19" spans="1:51" s="13" customFormat="1">
      <c r="A19" s="62">
        <v>7</v>
      </c>
      <c r="B19" s="5" t="str">
        <f>ORÇAMENTO!B27</f>
        <v>REVESTIMENTOS</v>
      </c>
      <c r="C19" s="14">
        <f>ORÇAMENTO!D27</f>
        <v>1089646.47</v>
      </c>
      <c r="D19" s="18">
        <f t="shared" si="0"/>
        <v>0.25</v>
      </c>
      <c r="E19" s="34"/>
      <c r="F19" s="43">
        <f t="shared" si="2"/>
        <v>0</v>
      </c>
      <c r="G19" s="19"/>
      <c r="H19" s="43">
        <f t="shared" si="3"/>
        <v>0</v>
      </c>
      <c r="I19" s="19"/>
      <c r="J19" s="43">
        <f t="shared" si="4"/>
        <v>0</v>
      </c>
      <c r="K19" s="19"/>
      <c r="L19" s="43">
        <f t="shared" si="5"/>
        <v>0</v>
      </c>
      <c r="M19" s="19">
        <f>1/14</f>
        <v>7.1428571428571425E-2</v>
      </c>
      <c r="N19" s="43">
        <f t="shared" si="6"/>
        <v>77831.890714285706</v>
      </c>
      <c r="O19" s="19">
        <f>1/14</f>
        <v>7.1428571428571425E-2</v>
      </c>
      <c r="P19" s="43">
        <f t="shared" si="7"/>
        <v>77831.890714285706</v>
      </c>
      <c r="Q19" s="19">
        <f>1/14</f>
        <v>7.1428571428571425E-2</v>
      </c>
      <c r="R19" s="43">
        <f t="shared" si="8"/>
        <v>77831.890714285706</v>
      </c>
      <c r="S19" s="19">
        <f>1/14</f>
        <v>7.1428571428571425E-2</v>
      </c>
      <c r="T19" s="43">
        <f t="shared" si="9"/>
        <v>77831.890714285706</v>
      </c>
      <c r="U19" s="19">
        <f>1/14</f>
        <v>7.1428571428571425E-2</v>
      </c>
      <c r="V19" s="43">
        <f t="shared" si="10"/>
        <v>77831.890714285706</v>
      </c>
      <c r="W19" s="19">
        <f>1/14</f>
        <v>7.1428571428571425E-2</v>
      </c>
      <c r="X19" s="43">
        <f t="shared" si="11"/>
        <v>77831.890714285706</v>
      </c>
      <c r="Y19" s="19">
        <f>1/14</f>
        <v>7.1428571428571425E-2</v>
      </c>
      <c r="Z19" s="43">
        <f t="shared" si="12"/>
        <v>77831.890714285706</v>
      </c>
      <c r="AA19" s="19">
        <f>1/14</f>
        <v>7.1428571428571425E-2</v>
      </c>
      <c r="AB19" s="43">
        <f t="shared" si="13"/>
        <v>77831.890714285706</v>
      </c>
      <c r="AC19" s="19">
        <f>1/14</f>
        <v>7.1428571428571425E-2</v>
      </c>
      <c r="AD19" s="43">
        <f t="shared" si="14"/>
        <v>77831.890714285706</v>
      </c>
      <c r="AE19" s="19">
        <f>1/14</f>
        <v>7.1428571428571425E-2</v>
      </c>
      <c r="AF19" s="43">
        <f t="shared" si="15"/>
        <v>77831.890714285706</v>
      </c>
      <c r="AG19" s="19">
        <f>1/14</f>
        <v>7.1428571428571425E-2</v>
      </c>
      <c r="AH19" s="43">
        <f t="shared" si="16"/>
        <v>77831.890714285706</v>
      </c>
      <c r="AI19" s="19">
        <f>1/14</f>
        <v>7.1428571428571425E-2</v>
      </c>
      <c r="AJ19" s="43">
        <f t="shared" si="17"/>
        <v>77831.890714285706</v>
      </c>
      <c r="AK19" s="19">
        <f>1/14</f>
        <v>7.1428571428571425E-2</v>
      </c>
      <c r="AL19" s="43">
        <f t="shared" si="18"/>
        <v>77831.890714285706</v>
      </c>
      <c r="AM19" s="19">
        <f>1/14</f>
        <v>7.1428571428571425E-2</v>
      </c>
      <c r="AN19" s="43">
        <f t="shared" si="19"/>
        <v>77831.890714285706</v>
      </c>
      <c r="AO19" s="16">
        <f t="shared" si="1"/>
        <v>1089646.4699999997</v>
      </c>
      <c r="AP19" s="63">
        <f t="shared" si="20"/>
        <v>0.99999999999999967</v>
      </c>
      <c r="AQ19" s="29"/>
    </row>
    <row r="20" spans="1:51" s="13" customFormat="1">
      <c r="A20" s="62">
        <v>8</v>
      </c>
      <c r="B20" s="5" t="str">
        <f>ORÇAMENTO!B33</f>
        <v>PAVIMENTAÇÃO</v>
      </c>
      <c r="C20" s="14">
        <f>ORÇAMENTO!D33</f>
        <v>762752.5290000001</v>
      </c>
      <c r="D20" s="18">
        <f t="shared" si="0"/>
        <v>0.17500000000000002</v>
      </c>
      <c r="E20" s="19"/>
      <c r="F20" s="43">
        <f t="shared" si="2"/>
        <v>0</v>
      </c>
      <c r="G20" s="19"/>
      <c r="H20" s="43">
        <f t="shared" si="3"/>
        <v>0</v>
      </c>
      <c r="I20" s="19"/>
      <c r="J20" s="43">
        <f t="shared" si="4"/>
        <v>0</v>
      </c>
      <c r="K20" s="19"/>
      <c r="L20" s="43">
        <f t="shared" si="5"/>
        <v>0</v>
      </c>
      <c r="M20" s="19"/>
      <c r="N20" s="43">
        <f t="shared" si="6"/>
        <v>0</v>
      </c>
      <c r="O20" s="38"/>
      <c r="P20" s="43">
        <f t="shared" si="7"/>
        <v>0</v>
      </c>
      <c r="Q20" s="19"/>
      <c r="R20" s="43">
        <f t="shared" si="8"/>
        <v>0</v>
      </c>
      <c r="S20" s="19"/>
      <c r="T20" s="43">
        <f t="shared" si="9"/>
        <v>0</v>
      </c>
      <c r="U20" s="19"/>
      <c r="V20" s="43">
        <f t="shared" si="10"/>
        <v>0</v>
      </c>
      <c r="W20" s="19"/>
      <c r="X20" s="43">
        <f t="shared" si="11"/>
        <v>0</v>
      </c>
      <c r="Y20" s="19"/>
      <c r="Z20" s="43">
        <f t="shared" si="12"/>
        <v>0</v>
      </c>
      <c r="AA20" s="19"/>
      <c r="AB20" s="43">
        <f t="shared" si="13"/>
        <v>0</v>
      </c>
      <c r="AC20" s="19">
        <v>0.15</v>
      </c>
      <c r="AD20" s="43">
        <f t="shared" si="14"/>
        <v>114412.87935000002</v>
      </c>
      <c r="AE20" s="38">
        <v>0.2</v>
      </c>
      <c r="AF20" s="43">
        <f t="shared" si="15"/>
        <v>152550.50580000001</v>
      </c>
      <c r="AG20" s="19">
        <v>0.2</v>
      </c>
      <c r="AH20" s="43">
        <f t="shared" si="16"/>
        <v>152550.50580000001</v>
      </c>
      <c r="AI20" s="19">
        <v>0.2</v>
      </c>
      <c r="AJ20" s="43">
        <f t="shared" si="17"/>
        <v>152550.50580000001</v>
      </c>
      <c r="AK20" s="19">
        <v>0.2</v>
      </c>
      <c r="AL20" s="43">
        <f t="shared" si="18"/>
        <v>152550.50580000001</v>
      </c>
      <c r="AM20" s="19">
        <v>0.05</v>
      </c>
      <c r="AN20" s="43">
        <f t="shared" si="19"/>
        <v>38137.626450000003</v>
      </c>
      <c r="AO20" s="16">
        <f t="shared" si="1"/>
        <v>762752.52900000021</v>
      </c>
      <c r="AP20" s="63">
        <f t="shared" si="20"/>
        <v>1</v>
      </c>
      <c r="AQ20" s="29"/>
    </row>
    <row r="21" spans="1:51" s="13" customFormat="1">
      <c r="A21" s="62">
        <v>9</v>
      </c>
      <c r="B21" s="5" t="str">
        <f>ORÇAMENTO!B37</f>
        <v>INSTALAÇÕES</v>
      </c>
      <c r="C21" s="14">
        <f>ORÇAMENTO!D37</f>
        <v>1351161.6228</v>
      </c>
      <c r="D21" s="18">
        <f t="shared" si="0"/>
        <v>0.31</v>
      </c>
      <c r="E21" s="34"/>
      <c r="F21" s="43">
        <f t="shared" si="2"/>
        <v>0</v>
      </c>
      <c r="G21" s="19"/>
      <c r="H21" s="43">
        <f t="shared" si="3"/>
        <v>0</v>
      </c>
      <c r="I21" s="19"/>
      <c r="J21" s="43">
        <f t="shared" si="4"/>
        <v>0</v>
      </c>
      <c r="K21" s="19"/>
      <c r="L21" s="43">
        <f t="shared" si="5"/>
        <v>0</v>
      </c>
      <c r="M21" s="19">
        <f>1/14</f>
        <v>7.1428571428571425E-2</v>
      </c>
      <c r="N21" s="43">
        <f t="shared" si="6"/>
        <v>96511.544485714287</v>
      </c>
      <c r="O21" s="19">
        <f>1/14</f>
        <v>7.1428571428571425E-2</v>
      </c>
      <c r="P21" s="43">
        <f t="shared" si="7"/>
        <v>96511.544485714287</v>
      </c>
      <c r="Q21" s="19">
        <f>1/14</f>
        <v>7.1428571428571425E-2</v>
      </c>
      <c r="R21" s="43">
        <f t="shared" si="8"/>
        <v>96511.544485714287</v>
      </c>
      <c r="S21" s="19">
        <f>1/14</f>
        <v>7.1428571428571425E-2</v>
      </c>
      <c r="T21" s="43">
        <f t="shared" si="9"/>
        <v>96511.544485714287</v>
      </c>
      <c r="U21" s="19">
        <f>1/14</f>
        <v>7.1428571428571425E-2</v>
      </c>
      <c r="V21" s="43">
        <f t="shared" si="10"/>
        <v>96511.544485714287</v>
      </c>
      <c r="W21" s="19">
        <f>1/14</f>
        <v>7.1428571428571425E-2</v>
      </c>
      <c r="X21" s="43">
        <f t="shared" si="11"/>
        <v>96511.544485714287</v>
      </c>
      <c r="Y21" s="19">
        <f>1/14</f>
        <v>7.1428571428571425E-2</v>
      </c>
      <c r="Z21" s="43">
        <f t="shared" si="12"/>
        <v>96511.544485714287</v>
      </c>
      <c r="AA21" s="19">
        <f>1/14</f>
        <v>7.1428571428571425E-2</v>
      </c>
      <c r="AB21" s="43">
        <f t="shared" si="13"/>
        <v>96511.544485714287</v>
      </c>
      <c r="AC21" s="19">
        <f>1/14</f>
        <v>7.1428571428571425E-2</v>
      </c>
      <c r="AD21" s="43">
        <f t="shared" si="14"/>
        <v>96511.544485714287</v>
      </c>
      <c r="AE21" s="19">
        <f>1/14</f>
        <v>7.1428571428571425E-2</v>
      </c>
      <c r="AF21" s="43">
        <f t="shared" si="15"/>
        <v>96511.544485714287</v>
      </c>
      <c r="AG21" s="19">
        <f>1/14</f>
        <v>7.1428571428571425E-2</v>
      </c>
      <c r="AH21" s="43">
        <f t="shared" si="16"/>
        <v>96511.544485714287</v>
      </c>
      <c r="AI21" s="19">
        <f>1/14</f>
        <v>7.1428571428571425E-2</v>
      </c>
      <c r="AJ21" s="43">
        <f t="shared" si="17"/>
        <v>96511.544485714287</v>
      </c>
      <c r="AK21" s="19">
        <f>1/14</f>
        <v>7.1428571428571425E-2</v>
      </c>
      <c r="AL21" s="43">
        <f t="shared" si="18"/>
        <v>96511.544485714287</v>
      </c>
      <c r="AM21" s="19">
        <f>1/14</f>
        <v>7.1428571428571425E-2</v>
      </c>
      <c r="AN21" s="43">
        <f t="shared" si="19"/>
        <v>96511.544485714287</v>
      </c>
      <c r="AO21" s="16">
        <f t="shared" si="1"/>
        <v>1351161.6228</v>
      </c>
      <c r="AP21" s="63">
        <f t="shared" si="20"/>
        <v>0.99999999999999967</v>
      </c>
      <c r="AQ21" s="29"/>
    </row>
    <row r="22" spans="1:51" s="13" customFormat="1">
      <c r="A22" s="62">
        <v>10</v>
      </c>
      <c r="B22" s="5" t="str">
        <f>ORÇAMENTO!B42</f>
        <v>COMPLEMENTARES</v>
      </c>
      <c r="C22" s="14">
        <f>ORÇAMENTO!D42</f>
        <v>87171.717600000004</v>
      </c>
      <c r="D22" s="18">
        <f t="shared" si="0"/>
        <v>0.02</v>
      </c>
      <c r="E22" s="34"/>
      <c r="F22" s="43">
        <f t="shared" si="2"/>
        <v>0</v>
      </c>
      <c r="G22" s="19"/>
      <c r="H22" s="43">
        <f t="shared" si="3"/>
        <v>0</v>
      </c>
      <c r="I22" s="19"/>
      <c r="J22" s="43">
        <f t="shared" si="4"/>
        <v>0</v>
      </c>
      <c r="K22" s="19"/>
      <c r="L22" s="43">
        <f t="shared" si="5"/>
        <v>0</v>
      </c>
      <c r="M22" s="19"/>
      <c r="N22" s="43">
        <f t="shared" si="6"/>
        <v>0</v>
      </c>
      <c r="O22" s="19"/>
      <c r="P22" s="43">
        <f t="shared" si="7"/>
        <v>0</v>
      </c>
      <c r="Q22" s="19"/>
      <c r="R22" s="43">
        <f t="shared" si="8"/>
        <v>0</v>
      </c>
      <c r="S22" s="19"/>
      <c r="T22" s="43">
        <f t="shared" si="9"/>
        <v>0</v>
      </c>
      <c r="U22" s="19"/>
      <c r="V22" s="43">
        <f t="shared" si="10"/>
        <v>0</v>
      </c>
      <c r="W22" s="19"/>
      <c r="X22" s="43">
        <f t="shared" si="11"/>
        <v>0</v>
      </c>
      <c r="Y22" s="19"/>
      <c r="Z22" s="43">
        <f t="shared" si="12"/>
        <v>0</v>
      </c>
      <c r="AA22" s="19"/>
      <c r="AB22" s="43">
        <f t="shared" si="13"/>
        <v>0</v>
      </c>
      <c r="AC22" s="19">
        <v>0.15</v>
      </c>
      <c r="AD22" s="43">
        <f t="shared" si="14"/>
        <v>13075.75764</v>
      </c>
      <c r="AE22" s="19">
        <v>0.2</v>
      </c>
      <c r="AF22" s="43">
        <f t="shared" si="15"/>
        <v>17434.343520000002</v>
      </c>
      <c r="AG22" s="19">
        <v>0.2</v>
      </c>
      <c r="AH22" s="43">
        <f t="shared" si="16"/>
        <v>17434.343520000002</v>
      </c>
      <c r="AI22" s="19">
        <v>0.2</v>
      </c>
      <c r="AJ22" s="43">
        <f t="shared" si="17"/>
        <v>17434.343520000002</v>
      </c>
      <c r="AK22" s="19">
        <v>0.2</v>
      </c>
      <c r="AL22" s="43">
        <f t="shared" si="18"/>
        <v>17434.343520000002</v>
      </c>
      <c r="AM22" s="19">
        <v>0.05</v>
      </c>
      <c r="AN22" s="43">
        <f t="shared" si="19"/>
        <v>4358.5858800000005</v>
      </c>
      <c r="AO22" s="16">
        <f t="shared" si="1"/>
        <v>87171.717600000004</v>
      </c>
      <c r="AP22" s="63">
        <f t="shared" si="20"/>
        <v>1</v>
      </c>
      <c r="AQ22" s="29"/>
    </row>
    <row r="23" spans="1:51" s="13" customFormat="1">
      <c r="A23" s="62">
        <v>11</v>
      </c>
      <c r="B23" s="5" t="str">
        <f>ORÇAMENTO!B44</f>
        <v>INFRAESTRUTURA E URBANIZAÇÃO</v>
      </c>
      <c r="C23" s="14">
        <f>ORÇAMENTO!D44</f>
        <v>523030.30559999996</v>
      </c>
      <c r="D23" s="18">
        <f t="shared" si="0"/>
        <v>0.12</v>
      </c>
      <c r="E23" s="34"/>
      <c r="F23" s="43">
        <f t="shared" si="2"/>
        <v>0</v>
      </c>
      <c r="G23" s="34"/>
      <c r="H23" s="43">
        <f t="shared" si="3"/>
        <v>0</v>
      </c>
      <c r="I23" s="19"/>
      <c r="J23" s="43">
        <f t="shared" si="4"/>
        <v>0</v>
      </c>
      <c r="K23" s="19">
        <f>1/15</f>
        <v>6.6666666666666666E-2</v>
      </c>
      <c r="L23" s="43">
        <f t="shared" si="5"/>
        <v>34868.687039999997</v>
      </c>
      <c r="M23" s="19">
        <f>1/15</f>
        <v>6.6666666666666666E-2</v>
      </c>
      <c r="N23" s="43">
        <f t="shared" si="6"/>
        <v>34868.687039999997</v>
      </c>
      <c r="O23" s="19">
        <f>1/15</f>
        <v>6.6666666666666666E-2</v>
      </c>
      <c r="P23" s="43">
        <f t="shared" si="7"/>
        <v>34868.687039999997</v>
      </c>
      <c r="Q23" s="19">
        <f>1/15</f>
        <v>6.6666666666666666E-2</v>
      </c>
      <c r="R23" s="43">
        <f t="shared" si="8"/>
        <v>34868.687039999997</v>
      </c>
      <c r="S23" s="19">
        <f>1/15</f>
        <v>6.6666666666666666E-2</v>
      </c>
      <c r="T23" s="43">
        <f t="shared" si="9"/>
        <v>34868.687039999997</v>
      </c>
      <c r="U23" s="19">
        <f>1/15</f>
        <v>6.6666666666666666E-2</v>
      </c>
      <c r="V23" s="43">
        <f t="shared" si="10"/>
        <v>34868.687039999997</v>
      </c>
      <c r="W23" s="19">
        <f>1/15</f>
        <v>6.6666666666666666E-2</v>
      </c>
      <c r="X23" s="43">
        <f t="shared" si="11"/>
        <v>34868.687039999997</v>
      </c>
      <c r="Y23" s="19">
        <f>1/15</f>
        <v>6.6666666666666666E-2</v>
      </c>
      <c r="Z23" s="43">
        <f t="shared" si="12"/>
        <v>34868.687039999997</v>
      </c>
      <c r="AA23" s="19">
        <f>1/15</f>
        <v>6.6666666666666666E-2</v>
      </c>
      <c r="AB23" s="43">
        <f t="shared" si="13"/>
        <v>34868.687039999997</v>
      </c>
      <c r="AC23" s="19">
        <f>1/15</f>
        <v>6.6666666666666666E-2</v>
      </c>
      <c r="AD23" s="43">
        <f t="shared" si="14"/>
        <v>34868.687039999997</v>
      </c>
      <c r="AE23" s="19">
        <f>1/15</f>
        <v>6.6666666666666666E-2</v>
      </c>
      <c r="AF23" s="43">
        <f t="shared" si="15"/>
        <v>34868.687039999997</v>
      </c>
      <c r="AG23" s="19">
        <f>1/15</f>
        <v>6.6666666666666666E-2</v>
      </c>
      <c r="AH23" s="43">
        <f t="shared" si="16"/>
        <v>34868.687039999997</v>
      </c>
      <c r="AI23" s="19">
        <f>1/15</f>
        <v>6.6666666666666666E-2</v>
      </c>
      <c r="AJ23" s="43">
        <f t="shared" si="17"/>
        <v>34868.687039999997</v>
      </c>
      <c r="AK23" s="19">
        <f>1/15</f>
        <v>6.6666666666666666E-2</v>
      </c>
      <c r="AL23" s="43">
        <f t="shared" si="18"/>
        <v>34868.687039999997</v>
      </c>
      <c r="AM23" s="19">
        <f>1/15</f>
        <v>6.6666666666666666E-2</v>
      </c>
      <c r="AN23" s="43">
        <f t="shared" si="19"/>
        <v>34868.687039999997</v>
      </c>
      <c r="AO23" s="16">
        <f t="shared" si="1"/>
        <v>523030.30559999991</v>
      </c>
      <c r="AP23" s="63">
        <f t="shared" si="20"/>
        <v>0.99999999999999989</v>
      </c>
      <c r="AQ23" s="29"/>
    </row>
    <row r="24" spans="1:51" s="46" customFormat="1" ht="13.5" thickBot="1">
      <c r="A24" s="116" t="s">
        <v>7</v>
      </c>
      <c r="B24" s="117"/>
      <c r="C24" s="64">
        <f>ORÇAMENTO!D52</f>
        <v>4358585.88</v>
      </c>
      <c r="D24" s="65">
        <f>ORÇAMENTO!C52</f>
        <v>1.8787000000000003</v>
      </c>
      <c r="E24" s="66">
        <f>F24/C24</f>
        <v>4.0738888888888887E-2</v>
      </c>
      <c r="F24" s="67">
        <f>SUM(F13:F23)</f>
        <v>177563.945878</v>
      </c>
      <c r="G24" s="66">
        <f>H24/C24</f>
        <v>2.5998888888888891E-2</v>
      </c>
      <c r="H24" s="67">
        <f>SUM(H13:H23)</f>
        <v>113318.39000680001</v>
      </c>
      <c r="I24" s="66">
        <f>J24/C24</f>
        <v>2.9343174603174604E-2</v>
      </c>
      <c r="J24" s="67">
        <f>SUM(J13:J23)</f>
        <v>127894.74649977143</v>
      </c>
      <c r="K24" s="66">
        <f>L24/C24</f>
        <v>2.2603174603174604E-2</v>
      </c>
      <c r="L24" s="67">
        <f>SUM(L13:L23)</f>
        <v>98517.877668571426</v>
      </c>
      <c r="M24" s="66">
        <f>N24/C24</f>
        <v>0.11331746031746032</v>
      </c>
      <c r="N24" s="68">
        <f>SUM(N13:N23)</f>
        <v>493903.88249714283</v>
      </c>
      <c r="O24" s="66">
        <f>P24/C24</f>
        <v>0.11331746031746032</v>
      </c>
      <c r="P24" s="68">
        <f>SUM(P13:P23)</f>
        <v>493903.88249714283</v>
      </c>
      <c r="Q24" s="66">
        <f>R24/C24</f>
        <v>0.11331746031746032</v>
      </c>
      <c r="R24" s="68">
        <f>SUM(R13:R23)</f>
        <v>493903.88249714283</v>
      </c>
      <c r="S24" s="66">
        <f>T24/C24</f>
        <v>0.11331746031746032</v>
      </c>
      <c r="T24" s="68">
        <f>SUM(T13:T23)</f>
        <v>493903.88249714283</v>
      </c>
      <c r="U24" s="66">
        <f>V24/C24</f>
        <v>0.11331746031746032</v>
      </c>
      <c r="V24" s="68">
        <f>SUM(V13:V23)</f>
        <v>493903.88249714283</v>
      </c>
      <c r="W24" s="66">
        <f>X24/C24</f>
        <v>0.11331746031746032</v>
      </c>
      <c r="X24" s="68">
        <f>SUM(X13:X23)</f>
        <v>493903.88249714283</v>
      </c>
      <c r="Y24" s="66">
        <f>Z24/C24</f>
        <v>0.11331746031746032</v>
      </c>
      <c r="Z24" s="68">
        <f>SUM(Z13:Z23)</f>
        <v>493903.88249714283</v>
      </c>
      <c r="AA24" s="66">
        <f>AB24/C24</f>
        <v>0.11331746031746032</v>
      </c>
      <c r="AB24" s="68">
        <f>SUM(AB13:AB23)</f>
        <v>493903.88249714283</v>
      </c>
      <c r="AC24" s="66">
        <f>AD24/C24</f>
        <v>0.14256746031746032</v>
      </c>
      <c r="AD24" s="68">
        <f>SUM(AD13:AD23)</f>
        <v>621392.5194871428</v>
      </c>
      <c r="AE24" s="66">
        <f>AF24/C24</f>
        <v>0.1523174603174603</v>
      </c>
      <c r="AF24" s="68">
        <f>SUM(AF13:AF23)</f>
        <v>663888.73181714281</v>
      </c>
      <c r="AG24" s="66">
        <f>AH24/C24</f>
        <v>0.1523174603174603</v>
      </c>
      <c r="AH24" s="68">
        <f>SUM(AH13:AH23)</f>
        <v>663888.73181714281</v>
      </c>
      <c r="AI24" s="66">
        <f>AJ24/C24</f>
        <v>0.1523174603174603</v>
      </c>
      <c r="AJ24" s="68">
        <f>SUM(AJ13:AJ23)</f>
        <v>663888.73181714281</v>
      </c>
      <c r="AK24" s="66">
        <f>AL24/C24</f>
        <v>0.14160317460317459</v>
      </c>
      <c r="AL24" s="68">
        <f>SUM(AL13:AL23)</f>
        <v>617189.59738857136</v>
      </c>
      <c r="AM24" s="66">
        <f>AN24/C24</f>
        <v>0.11235317460317459</v>
      </c>
      <c r="AN24" s="68">
        <f>SUM(AN13:AN23)</f>
        <v>489700.96039857139</v>
      </c>
      <c r="AO24" s="69">
        <f>SUM(AO13:AO23)</f>
        <v>8188475.2927560005</v>
      </c>
      <c r="AP24" s="70">
        <f t="shared" si="20"/>
        <v>1.8786999999999996</v>
      </c>
    </row>
    <row r="25" spans="1:51">
      <c r="AO25"/>
      <c r="AQ25"/>
      <c r="AS25"/>
      <c r="AU25"/>
      <c r="AW25"/>
      <c r="AY25"/>
    </row>
    <row r="27" spans="1:51" ht="15">
      <c r="B27" s="17"/>
    </row>
    <row r="31" spans="1:51">
      <c r="P31" s="57"/>
      <c r="Q31" s="57"/>
      <c r="R31" s="57"/>
      <c r="S31" s="57"/>
      <c r="T31" s="57"/>
    </row>
    <row r="32" spans="1:51" ht="15">
      <c r="P32" s="58"/>
      <c r="Q32" s="58"/>
      <c r="R32" s="58"/>
      <c r="S32" s="58"/>
      <c r="T32" s="58"/>
    </row>
    <row r="33" spans="16:20">
      <c r="P33" s="59"/>
      <c r="Q33" s="59"/>
      <c r="R33" s="59"/>
      <c r="S33" s="59"/>
      <c r="T33" s="59"/>
    </row>
  </sheetData>
  <mergeCells count="34">
    <mergeCell ref="AI10:AJ10"/>
    <mergeCell ref="D10:D11"/>
    <mergeCell ref="C10:C11"/>
    <mergeCell ref="AP10:AP11"/>
    <mergeCell ref="AO10:AO11"/>
    <mergeCell ref="U10:V10"/>
    <mergeCell ref="W10:X10"/>
    <mergeCell ref="Y10:Z10"/>
    <mergeCell ref="AA10:AB10"/>
    <mergeCell ref="AC10:AD10"/>
    <mergeCell ref="AE10:AF10"/>
    <mergeCell ref="AK10:AL10"/>
    <mergeCell ref="AM10:AN10"/>
    <mergeCell ref="A6:B6"/>
    <mergeCell ref="A7:B7"/>
    <mergeCell ref="C4:J4"/>
    <mergeCell ref="AG10:AH10"/>
    <mergeCell ref="B10:B11"/>
    <mergeCell ref="A24:B24"/>
    <mergeCell ref="A1:O1"/>
    <mergeCell ref="E10:F10"/>
    <mergeCell ref="G10:H10"/>
    <mergeCell ref="I10:J10"/>
    <mergeCell ref="K10:L10"/>
    <mergeCell ref="M10:N10"/>
    <mergeCell ref="O10:P10"/>
    <mergeCell ref="A10:A11"/>
    <mergeCell ref="A8:T8"/>
    <mergeCell ref="A9:T9"/>
    <mergeCell ref="Q10:R10"/>
    <mergeCell ref="S10:T10"/>
    <mergeCell ref="A2:J2"/>
    <mergeCell ref="A4:B4"/>
    <mergeCell ref="A5:B5"/>
  </mergeCells>
  <phoneticPr fontId="36" type="noConversion"/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ORÇAMENTO</vt:lpstr>
      <vt:lpstr>CRONOGRAMA</vt:lpstr>
      <vt:lpstr>CRONOGRAMA!Area_de_impressao</vt:lpstr>
      <vt:lpstr>ORÇAMENTO!Area_de_impressao</vt:lpstr>
      <vt:lpstr>ORÇAMENTO!Titulos_de_impressao</vt:lpstr>
    </vt:vector>
  </TitlesOfParts>
  <Company>PNUD/BRA/00/027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willamy.dias</dc:creator>
  <cp:lastModifiedBy>Salles Curty Arquitetura</cp:lastModifiedBy>
  <cp:lastPrinted>2025-07-30T13:14:29Z</cp:lastPrinted>
  <dcterms:created xsi:type="dcterms:W3CDTF">2005-05-06T14:48:20Z</dcterms:created>
  <dcterms:modified xsi:type="dcterms:W3CDTF">2025-12-01T20:13:27Z</dcterms:modified>
</cp:coreProperties>
</file>