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1F44CBE0-5B94-4DDB-99A6-4DE9C6B9392E}" xr6:coauthVersionLast="47" xr6:coauthVersionMax="47" xr10:uidLastSave="{00000000-0000-0000-0000-000000000000}"/>
  <bookViews>
    <workbookView xWindow="-120" yWindow="-120" windowWidth="24240" windowHeight="13140" tabRatio="825" activeTab="1" xr2:uid="{00000000-000D-0000-FFFF-FFFF00000000}"/>
  </bookViews>
  <sheets>
    <sheet name="Planilha16" sheetId="72" r:id="rId1"/>
    <sheet name="PLAN.ORÇ. " sheetId="70" r:id="rId2"/>
    <sheet name="proposta de preço" sheetId="14" r:id="rId3"/>
    <sheet name="cronograma fisico financeiro" sheetId="71" r:id="rId4"/>
    <sheet name="RES SERV SAUDE" sheetId="34" state="hidden" r:id="rId5"/>
    <sheet name="pontos coleta rss" sheetId="21" state="hidden" r:id="rId6"/>
    <sheet name="Dados Gerais RSS" sheetId="33" state="hidden" r:id="rId7"/>
    <sheet name="Custos Totais RSS" sheetId="57" state="hidden" r:id="rId8"/>
    <sheet name="1.0 - Mão de Obra Direta (MO)" sheetId="35" state="hidden" r:id="rId9"/>
    <sheet name="2.0 - Custos Dependentes (MO)" sheetId="36" state="hidden" r:id="rId10"/>
    <sheet name="3.0 - Custos Dependentes (Km)" sheetId="37" state="hidden" r:id="rId11"/>
    <sheet name="4.0 - Custos Fixos" sheetId="38" state="hidden" r:id="rId12"/>
    <sheet name="5.0 - Custos Destinação" sheetId="73" state="hidden" r:id="rId13"/>
    <sheet name="poda" sheetId="68" r:id="rId14"/>
    <sheet name="COMPOSIC poda" sheetId="67" r:id="rId15"/>
    <sheet name="cotacao" sheetId="29"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10_1" localSheetId="12">[1]Plan1!#REF!</definedName>
    <definedName name="_10_1" localSheetId="14">#REF!</definedName>
    <definedName name="_10_1" localSheetId="15">#REF!</definedName>
    <definedName name="_10_1" localSheetId="3">[1]Plan1!#REF!</definedName>
    <definedName name="_10_1" localSheetId="7">#REF!</definedName>
    <definedName name="_10_1" localSheetId="1">[1]Plan1!#REF!</definedName>
    <definedName name="_10_1" localSheetId="13">#REF!</definedName>
    <definedName name="_10_1" localSheetId="5">#REF!</definedName>
    <definedName name="_10_1" localSheetId="4">#REF!</definedName>
    <definedName name="_10_1">[1]Plan1!#REF!</definedName>
    <definedName name="_xlnm._FilterDatabase" localSheetId="6" hidden="1">'Dados Gerais RSS'!$A$2:$H$55</definedName>
    <definedName name="a" localSheetId="12">'[2]Memo RERA'!#REF!</definedName>
    <definedName name="a" localSheetId="14">'[2]Memo RERA'!#REF!</definedName>
    <definedName name="a" localSheetId="15">'[2]Memo RERA'!#REF!</definedName>
    <definedName name="a" localSheetId="3">'[2]Memo RERA'!#REF!</definedName>
    <definedName name="a" localSheetId="7">'[2]Memo RERA'!#REF!</definedName>
    <definedName name="a" localSheetId="1">'[2]Memo RERA'!#REF!</definedName>
    <definedName name="a" localSheetId="13">'[2]Memo RERA'!#REF!</definedName>
    <definedName name="a" localSheetId="5">'[2]Memo RERA'!#REF!</definedName>
    <definedName name="a" localSheetId="4">'[2]Memo RERA'!#REF!</definedName>
    <definedName name="a">'[2]Memo RERA'!#REF!</definedName>
    <definedName name="A___SERVIÇOS_PRELIMINARES" localSheetId="14">#REF!</definedName>
    <definedName name="A___SERVIÇOS_PRELIMINARES" localSheetId="15">#REF!</definedName>
    <definedName name="A___SERVIÇOS_PRELIMINARES" localSheetId="7">#REF!</definedName>
    <definedName name="A___SERVIÇOS_PRELIMINARES" localSheetId="13">#REF!</definedName>
    <definedName name="A___SERVIÇOS_PRELIMINARES" localSheetId="5">#REF!</definedName>
    <definedName name="A___SERVIÇOS_PRELIMINARES" localSheetId="4">#REF!</definedName>
    <definedName name="A___SERVIÇOS_PRELIMINARES">'[3]Tab. Procv 1'!$C$7</definedName>
    <definedName name="A010160100" localSheetId="12">#REF!</definedName>
    <definedName name="A010160100" localSheetId="14">#REF!</definedName>
    <definedName name="A010160100" localSheetId="15">#REF!</definedName>
    <definedName name="A010160100" localSheetId="3">#REF!</definedName>
    <definedName name="A010160100" localSheetId="7">#REF!</definedName>
    <definedName name="A010160100" localSheetId="1">#REF!</definedName>
    <definedName name="A010160100" localSheetId="13">#REF!</definedName>
    <definedName name="A010160100" localSheetId="5">#REF!</definedName>
    <definedName name="A010160100" localSheetId="4">#REF!</definedName>
    <definedName name="A010160100">#REF!</definedName>
    <definedName name="A010505000" localSheetId="12">#REF!</definedName>
    <definedName name="A010505000" localSheetId="14">#REF!</definedName>
    <definedName name="A010505000" localSheetId="15">#REF!</definedName>
    <definedName name="A010505000" localSheetId="3">#REF!</definedName>
    <definedName name="A010505000" localSheetId="7">#REF!</definedName>
    <definedName name="A010505000" localSheetId="1">#REF!</definedName>
    <definedName name="A010505000" localSheetId="13">#REF!</definedName>
    <definedName name="A010505000" localSheetId="5">#REF!</definedName>
    <definedName name="A010505000" localSheetId="4">#REF!</definedName>
    <definedName name="A010505000">#REF!</definedName>
    <definedName name="A020200010" localSheetId="12">#REF!</definedName>
    <definedName name="A020200010" localSheetId="14">#REF!</definedName>
    <definedName name="A020200010" localSheetId="15">#REF!</definedName>
    <definedName name="A020200010" localSheetId="3">#REF!</definedName>
    <definedName name="A020200010" localSheetId="7">#REF!</definedName>
    <definedName name="A020200010" localSheetId="1">#REF!</definedName>
    <definedName name="A020200010" localSheetId="13">#REF!</definedName>
    <definedName name="A020200010" localSheetId="5">#REF!</definedName>
    <definedName name="A020200010" localSheetId="4">#REF!</definedName>
    <definedName name="A020200010">#REF!</definedName>
    <definedName name="A020200080" localSheetId="12">#REF!</definedName>
    <definedName name="A020200080" localSheetId="14">#REF!</definedName>
    <definedName name="A020200080" localSheetId="15">#REF!</definedName>
    <definedName name="A020200080" localSheetId="3">#REF!</definedName>
    <definedName name="A020200080" localSheetId="7">#REF!</definedName>
    <definedName name="A020200080" localSheetId="1">#REF!</definedName>
    <definedName name="A020200080" localSheetId="13">#REF!</definedName>
    <definedName name="A020200080" localSheetId="5">#REF!</definedName>
    <definedName name="A020200080" localSheetId="4">#REF!</definedName>
    <definedName name="A020200080">#REF!</definedName>
    <definedName name="A03.020.0851" localSheetId="12">#REF!</definedName>
    <definedName name="A03.020.0851" localSheetId="14">#REF!</definedName>
    <definedName name="A03.020.0851" localSheetId="15">#REF!</definedName>
    <definedName name="A03.020.0851" localSheetId="3">#REF!</definedName>
    <definedName name="A03.020.0851" localSheetId="7">#REF!</definedName>
    <definedName name="A03.020.0851" localSheetId="1">#REF!</definedName>
    <definedName name="A03.020.0851" localSheetId="13">#REF!</definedName>
    <definedName name="A03.020.0851" localSheetId="5">#REF!</definedName>
    <definedName name="A03.020.0851" localSheetId="4">#REF!</definedName>
    <definedName name="A03.020.0851">#REF!</definedName>
    <definedName name="a03.021.0855" localSheetId="14">#REF!</definedName>
    <definedName name="a03.021.0855" localSheetId="15">#REF!</definedName>
    <definedName name="a03.021.0855" localSheetId="7">#REF!</definedName>
    <definedName name="a03.021.0855" localSheetId="13">#REF!</definedName>
    <definedName name="a03.021.0855" localSheetId="5">#REF!</definedName>
    <definedName name="a03.021.0855" localSheetId="4">#REF!</definedName>
    <definedName name="a03.021.0855">'[4]DADOS COLETATO'!$L$23</definedName>
    <definedName name="A030130010" localSheetId="12">#REF!</definedName>
    <definedName name="A030130010" localSheetId="14">#REF!</definedName>
    <definedName name="A030130010" localSheetId="15">#REF!</definedName>
    <definedName name="A030130010" localSheetId="3">#REF!</definedName>
    <definedName name="A030130010" localSheetId="7">#REF!</definedName>
    <definedName name="A030130010" localSheetId="1">#REF!</definedName>
    <definedName name="A030130010" localSheetId="13">#REF!</definedName>
    <definedName name="A030130010" localSheetId="5">#REF!</definedName>
    <definedName name="A030130010" localSheetId="4">#REF!</definedName>
    <definedName name="A030130010">#REF!</definedName>
    <definedName name="A030130011" localSheetId="12">#REF!</definedName>
    <definedName name="A030130011" localSheetId="14">#REF!</definedName>
    <definedName name="A030130011" localSheetId="15">#REF!</definedName>
    <definedName name="A030130011" localSheetId="3">#REF!</definedName>
    <definedName name="A030130011" localSheetId="7">#REF!</definedName>
    <definedName name="A030130011" localSheetId="1">#REF!</definedName>
    <definedName name="A030130011" localSheetId="13">#REF!</definedName>
    <definedName name="A030130011" localSheetId="5">#REF!</definedName>
    <definedName name="A030130011" localSheetId="4">#REF!</definedName>
    <definedName name="A030130011">#REF!</definedName>
    <definedName name="A030160501" localSheetId="12">#REF!</definedName>
    <definedName name="A030160501" localSheetId="14">#REF!</definedName>
    <definedName name="A030160501" localSheetId="15">#REF!</definedName>
    <definedName name="A030160501" localSheetId="3">#REF!</definedName>
    <definedName name="A030160501" localSheetId="7">#REF!</definedName>
    <definedName name="A030160501" localSheetId="1">#REF!</definedName>
    <definedName name="A030160501" localSheetId="13">#REF!</definedName>
    <definedName name="A030160501" localSheetId="5">#REF!</definedName>
    <definedName name="A030160501" localSheetId="4">#REF!</definedName>
    <definedName name="A030160501">#REF!</definedName>
    <definedName name="A030250100" localSheetId="12">#REF!</definedName>
    <definedName name="A030250100" localSheetId="14">#REF!</definedName>
    <definedName name="A030250100" localSheetId="15">#REF!</definedName>
    <definedName name="A030250100" localSheetId="3">#REF!</definedName>
    <definedName name="A030250100" localSheetId="7">#REF!</definedName>
    <definedName name="A030250100" localSheetId="1">#REF!</definedName>
    <definedName name="A030250100" localSheetId="13">#REF!</definedName>
    <definedName name="A030250100" localSheetId="5">#REF!</definedName>
    <definedName name="A030250100" localSheetId="4">#REF!</definedName>
    <definedName name="A030250100">#REF!</definedName>
    <definedName name="A040050130" localSheetId="12">#REF!</definedName>
    <definedName name="A040050130" localSheetId="14">#REF!</definedName>
    <definedName name="A040050130" localSheetId="15">#REF!</definedName>
    <definedName name="A040050130" localSheetId="3">#REF!</definedName>
    <definedName name="A040050130" localSheetId="7">#REF!</definedName>
    <definedName name="A040050130" localSheetId="1">#REF!</definedName>
    <definedName name="A040050130" localSheetId="13">#REF!</definedName>
    <definedName name="A040050130" localSheetId="5">#REF!</definedName>
    <definedName name="A040050130" localSheetId="4">#REF!</definedName>
    <definedName name="A040050130">#REF!</definedName>
    <definedName name="A040110511" localSheetId="12">#REF!</definedName>
    <definedName name="A040110511" localSheetId="14">#REF!</definedName>
    <definedName name="A040110511" localSheetId="15">#REF!</definedName>
    <definedName name="A040110511" localSheetId="3">#REF!</definedName>
    <definedName name="A040110511" localSheetId="7">#REF!</definedName>
    <definedName name="A040110511" localSheetId="1">#REF!</definedName>
    <definedName name="A040110511" localSheetId="13">#REF!</definedName>
    <definedName name="A040110511" localSheetId="5">#REF!</definedName>
    <definedName name="A040110511" localSheetId="4">#REF!</definedName>
    <definedName name="A040110511">#REF!</definedName>
    <definedName name="A050150050" localSheetId="12">#REF!</definedName>
    <definedName name="A050150050" localSheetId="14">#REF!</definedName>
    <definedName name="A050150050" localSheetId="15">#REF!</definedName>
    <definedName name="A050150050" localSheetId="3">#REF!</definedName>
    <definedName name="A050150050" localSheetId="7">#REF!</definedName>
    <definedName name="A050150050" localSheetId="1">#REF!</definedName>
    <definedName name="A050150050" localSheetId="13">#REF!</definedName>
    <definedName name="A050150050" localSheetId="5">#REF!</definedName>
    <definedName name="A050150050" localSheetId="4">#REF!</definedName>
    <definedName name="A050150050">#REF!</definedName>
    <definedName name="A050200140" localSheetId="12">#REF!</definedName>
    <definedName name="A050200140" localSheetId="14">#REF!</definedName>
    <definedName name="A050200140" localSheetId="15">#REF!</definedName>
    <definedName name="A050200140" localSheetId="3">#REF!</definedName>
    <definedName name="A050200140" localSheetId="7">#REF!</definedName>
    <definedName name="A050200140" localSheetId="1">#REF!</definedName>
    <definedName name="A050200140" localSheetId="13">#REF!</definedName>
    <definedName name="A050200140" localSheetId="5">#REF!</definedName>
    <definedName name="A050200140" localSheetId="4">#REF!</definedName>
    <definedName name="A050200140">#REF!</definedName>
    <definedName name="A050210050" localSheetId="12">#REF!</definedName>
    <definedName name="A050210050" localSheetId="14">#REF!</definedName>
    <definedName name="A050210050" localSheetId="15">#REF!</definedName>
    <definedName name="A050210050" localSheetId="3">#REF!</definedName>
    <definedName name="A050210050" localSheetId="7">#REF!</definedName>
    <definedName name="A050210050" localSheetId="1">#REF!</definedName>
    <definedName name="A050210050" localSheetId="13">#REF!</definedName>
    <definedName name="A050210050" localSheetId="5">#REF!</definedName>
    <definedName name="A050210050" localSheetId="4">#REF!</definedName>
    <definedName name="A050210050">#REF!</definedName>
    <definedName name="A050210100" localSheetId="12">#REF!</definedName>
    <definedName name="A050210100" localSheetId="14">#REF!</definedName>
    <definedName name="A050210100" localSheetId="15">#REF!</definedName>
    <definedName name="A050210100" localSheetId="3">#REF!</definedName>
    <definedName name="A050210100" localSheetId="7">#REF!</definedName>
    <definedName name="A050210100" localSheetId="1">#REF!</definedName>
    <definedName name="A050210100" localSheetId="13">#REF!</definedName>
    <definedName name="A050210100" localSheetId="5">#REF!</definedName>
    <definedName name="A050210100" localSheetId="4">#REF!</definedName>
    <definedName name="A050210100">#REF!</definedName>
    <definedName name="A050210750" localSheetId="12">#REF!</definedName>
    <definedName name="A050210750" localSheetId="14">#REF!</definedName>
    <definedName name="A050210750" localSheetId="15">#REF!</definedName>
    <definedName name="A050210750" localSheetId="3">#REF!</definedName>
    <definedName name="A050210750" localSheetId="7">#REF!</definedName>
    <definedName name="A050210750" localSheetId="1">#REF!</definedName>
    <definedName name="A050210750" localSheetId="13">#REF!</definedName>
    <definedName name="A050210750" localSheetId="5">#REF!</definedName>
    <definedName name="A050210750" localSheetId="4">#REF!</definedName>
    <definedName name="A050210750">#REF!</definedName>
    <definedName name="a06.004.0320" localSheetId="12">#REF!</definedName>
    <definedName name="a06.004.0320" localSheetId="14">#REF!</definedName>
    <definedName name="a06.004.0320" localSheetId="15">#REF!</definedName>
    <definedName name="a06.004.0320" localSheetId="3">#REF!</definedName>
    <definedName name="a06.004.0320" localSheetId="7">#REF!</definedName>
    <definedName name="a06.004.0320" localSheetId="1">#REF!</definedName>
    <definedName name="a06.004.0320" localSheetId="13">#REF!</definedName>
    <definedName name="a06.004.0320" localSheetId="5">#REF!</definedName>
    <definedName name="a06.004.0320" localSheetId="4">#REF!</definedName>
    <definedName name="a06.004.0320">#REF!</definedName>
    <definedName name="A060030500" localSheetId="12">#REF!</definedName>
    <definedName name="A060030500" localSheetId="14">#REF!</definedName>
    <definedName name="A060030500" localSheetId="15">#REF!</definedName>
    <definedName name="A060030500" localSheetId="3">#REF!</definedName>
    <definedName name="A060030500" localSheetId="7">#REF!</definedName>
    <definedName name="A060030500" localSheetId="1">#REF!</definedName>
    <definedName name="A060030500" localSheetId="13">#REF!</definedName>
    <definedName name="A060030500" localSheetId="5">#REF!</definedName>
    <definedName name="A060030500" localSheetId="4">#REF!</definedName>
    <definedName name="A060030500">#REF!</definedName>
    <definedName name="A060040300" localSheetId="12">#REF!</definedName>
    <definedName name="A060040300" localSheetId="14">#REF!</definedName>
    <definedName name="A060040300" localSheetId="15">#REF!</definedName>
    <definedName name="A060040300" localSheetId="3">#REF!</definedName>
    <definedName name="A060040300" localSheetId="7">#REF!</definedName>
    <definedName name="A060040300" localSheetId="1">#REF!</definedName>
    <definedName name="A060040300" localSheetId="13">#REF!</definedName>
    <definedName name="A060040300" localSheetId="5">#REF!</definedName>
    <definedName name="A060040300" localSheetId="4">#REF!</definedName>
    <definedName name="A060040300">#REF!</definedName>
    <definedName name="A060140120" localSheetId="12">#REF!</definedName>
    <definedName name="A060140120" localSheetId="14">#REF!</definedName>
    <definedName name="A060140120" localSheetId="15">#REF!</definedName>
    <definedName name="A060140120" localSheetId="3">#REF!</definedName>
    <definedName name="A060140120" localSheetId="7">#REF!</definedName>
    <definedName name="A060140120" localSheetId="1">#REF!</definedName>
    <definedName name="A060140120" localSheetId="13">#REF!</definedName>
    <definedName name="A060140120" localSheetId="5">#REF!</definedName>
    <definedName name="A060140120" localSheetId="4">#REF!</definedName>
    <definedName name="A060140120">#REF!</definedName>
    <definedName name="A060160120" localSheetId="12">#REF!</definedName>
    <definedName name="A060160120" localSheetId="14">#REF!</definedName>
    <definedName name="A060160120" localSheetId="15">#REF!</definedName>
    <definedName name="A060160120" localSheetId="3">#REF!</definedName>
    <definedName name="A060160120" localSheetId="7">#REF!</definedName>
    <definedName name="A060160120" localSheetId="1">#REF!</definedName>
    <definedName name="A060160120" localSheetId="13">#REF!</definedName>
    <definedName name="A060160120" localSheetId="5">#REF!</definedName>
    <definedName name="A060160120" localSheetId="4">#REF!</definedName>
    <definedName name="A060160120">#REF!</definedName>
    <definedName name="A060160410" localSheetId="12">#REF!</definedName>
    <definedName name="A060160410" localSheetId="14">#REF!</definedName>
    <definedName name="A060160410" localSheetId="15">#REF!</definedName>
    <definedName name="A060160410" localSheetId="3">#REF!</definedName>
    <definedName name="A060160410" localSheetId="7">#REF!</definedName>
    <definedName name="A060160410" localSheetId="1">#REF!</definedName>
    <definedName name="A060160410" localSheetId="13">#REF!</definedName>
    <definedName name="A060160410" localSheetId="5">#REF!</definedName>
    <definedName name="A060160410" localSheetId="4">#REF!</definedName>
    <definedName name="A060160410">#REF!</definedName>
    <definedName name="A080010030" localSheetId="12">#REF!</definedName>
    <definedName name="A080010030" localSheetId="14">#REF!</definedName>
    <definedName name="A080010030" localSheetId="15">#REF!</definedName>
    <definedName name="A080010030" localSheetId="3">#REF!</definedName>
    <definedName name="A080010030" localSheetId="7">#REF!</definedName>
    <definedName name="A080010030" localSheetId="1">#REF!</definedName>
    <definedName name="A080010030" localSheetId="13">#REF!</definedName>
    <definedName name="A080010030" localSheetId="5">#REF!</definedName>
    <definedName name="A080010030" localSheetId="4">#REF!</definedName>
    <definedName name="A080010030">#REF!</definedName>
    <definedName name="A080150100" localSheetId="12">#REF!</definedName>
    <definedName name="A080150100" localSheetId="14">#REF!</definedName>
    <definedName name="A080150100" localSheetId="15">#REF!</definedName>
    <definedName name="A080150100" localSheetId="3">#REF!</definedName>
    <definedName name="A080150100" localSheetId="7">#REF!</definedName>
    <definedName name="A080150100" localSheetId="1">#REF!</definedName>
    <definedName name="A080150100" localSheetId="13">#REF!</definedName>
    <definedName name="A080150100" localSheetId="5">#REF!</definedName>
    <definedName name="A080150100" localSheetId="4">#REF!</definedName>
    <definedName name="A080150100">#REF!</definedName>
    <definedName name="A080270120" localSheetId="12">#REF!</definedName>
    <definedName name="A080270120" localSheetId="14">#REF!</definedName>
    <definedName name="A080270120" localSheetId="15">#REF!</definedName>
    <definedName name="A080270120" localSheetId="3">#REF!</definedName>
    <definedName name="A080270120" localSheetId="7">#REF!</definedName>
    <definedName name="A080270120" localSheetId="1">#REF!</definedName>
    <definedName name="A080270120" localSheetId="13">#REF!</definedName>
    <definedName name="A080270120" localSheetId="5">#REF!</definedName>
    <definedName name="A080270120" localSheetId="4">#REF!</definedName>
    <definedName name="A080270120">#REF!</definedName>
    <definedName name="A150010310" localSheetId="12">#REF!</definedName>
    <definedName name="A150010310" localSheetId="14">#REF!</definedName>
    <definedName name="A150010310" localSheetId="15">#REF!</definedName>
    <definedName name="A150010310" localSheetId="3">#REF!</definedName>
    <definedName name="A150010310" localSheetId="7">#REF!</definedName>
    <definedName name="A150010310" localSheetId="1">#REF!</definedName>
    <definedName name="A150010310" localSheetId="13">#REF!</definedName>
    <definedName name="A150010310" localSheetId="5">#REF!</definedName>
    <definedName name="A150010310" localSheetId="4">#REF!</definedName>
    <definedName name="A150010310">#REF!</definedName>
    <definedName name="A200040031" localSheetId="12">#REF!</definedName>
    <definedName name="A200040031" localSheetId="14">#REF!</definedName>
    <definedName name="A200040031" localSheetId="15">#REF!</definedName>
    <definedName name="A200040031" localSheetId="3">#REF!</definedName>
    <definedName name="A200040031" localSheetId="7">#REF!</definedName>
    <definedName name="A200040031" localSheetId="1">#REF!</definedName>
    <definedName name="A200040031" localSheetId="13">#REF!</definedName>
    <definedName name="A200040031" localSheetId="5">#REF!</definedName>
    <definedName name="A200040031" localSheetId="4">#REF!</definedName>
    <definedName name="A200040031">#REF!</definedName>
    <definedName name="A200090011" localSheetId="12">#REF!</definedName>
    <definedName name="A200090011" localSheetId="14">#REF!</definedName>
    <definedName name="A200090011" localSheetId="15">#REF!</definedName>
    <definedName name="A200090011" localSheetId="3">#REF!</definedName>
    <definedName name="A200090011" localSheetId="7">#REF!</definedName>
    <definedName name="A200090011" localSheetId="1">#REF!</definedName>
    <definedName name="A200090011" localSheetId="13">#REF!</definedName>
    <definedName name="A200090011" localSheetId="5">#REF!</definedName>
    <definedName name="A200090011" localSheetId="4">#REF!</definedName>
    <definedName name="A200090011">#REF!</definedName>
    <definedName name="A200280200" localSheetId="12">#REF!</definedName>
    <definedName name="A200280200" localSheetId="14">#REF!</definedName>
    <definedName name="A200280200" localSheetId="15">#REF!</definedName>
    <definedName name="A200280200" localSheetId="3">#REF!</definedName>
    <definedName name="A200280200" localSheetId="7">#REF!</definedName>
    <definedName name="A200280200" localSheetId="1">#REF!</definedName>
    <definedName name="A200280200" localSheetId="13">#REF!</definedName>
    <definedName name="A200280200" localSheetId="5">#REF!</definedName>
    <definedName name="A200280200" localSheetId="4">#REF!</definedName>
    <definedName name="A200280200">#REF!</definedName>
    <definedName name="aa" localSheetId="12">#REF!</definedName>
    <definedName name="aa" localSheetId="14">#REF!</definedName>
    <definedName name="aa" localSheetId="15">#REF!</definedName>
    <definedName name="aa" localSheetId="3">#REF!</definedName>
    <definedName name="aa" localSheetId="7">#REF!</definedName>
    <definedName name="aa" localSheetId="1">#REF!</definedName>
    <definedName name="aa" localSheetId="13">#REF!</definedName>
    <definedName name="aa" localSheetId="5">#REF!</definedName>
    <definedName name="aa" localSheetId="4">#REF!</definedName>
    <definedName name="aa">#REF!</definedName>
    <definedName name="agfraegearger" localSheetId="12">[1]Plan1!#REF!</definedName>
    <definedName name="agfraegearger" localSheetId="14">[1]Plan1!#REF!</definedName>
    <definedName name="agfraegearger" localSheetId="15">[1]Plan1!#REF!</definedName>
    <definedName name="agfraegearger" localSheetId="3">[1]Plan1!#REF!</definedName>
    <definedName name="agfraegearger" localSheetId="7">[1]Plan1!#REF!</definedName>
    <definedName name="agfraegearger" localSheetId="1">[1]Plan1!#REF!</definedName>
    <definedName name="agfraegearger" localSheetId="13">[1]Plan1!#REF!</definedName>
    <definedName name="agfraegearger" localSheetId="5">[1]Plan1!#REF!</definedName>
    <definedName name="agfraegearger" localSheetId="4">[1]Plan1!#REF!</definedName>
    <definedName name="agfraegearger">[1]Plan1!#REF!</definedName>
    <definedName name="alturadocorte" localSheetId="12">#REF!</definedName>
    <definedName name="alturadocorte" localSheetId="14">#REF!</definedName>
    <definedName name="alturadocorte" localSheetId="15">#REF!</definedName>
    <definedName name="alturadocorte" localSheetId="3">#REF!</definedName>
    <definedName name="alturadocorte" localSheetId="7">#REF!</definedName>
    <definedName name="alturadocorte" localSheetId="1">#REF!</definedName>
    <definedName name="alturadocorte" localSheetId="13">#REF!</definedName>
    <definedName name="alturadocorte" localSheetId="5">#REF!</definedName>
    <definedName name="alturadocorte" localSheetId="4">#REF!</definedName>
    <definedName name="alturadocorte">#REF!</definedName>
    <definedName name="ANA" localSheetId="12">#REF!</definedName>
    <definedName name="ANA" localSheetId="14">#REF!</definedName>
    <definedName name="ANA" localSheetId="15">#REF!</definedName>
    <definedName name="ANA" localSheetId="3">#REF!</definedName>
    <definedName name="ANA" localSheetId="7">#REF!</definedName>
    <definedName name="ANA" localSheetId="1">#REF!</definedName>
    <definedName name="ANA" localSheetId="13">#REF!</definedName>
    <definedName name="ANA" localSheetId="5">#REF!</definedName>
    <definedName name="ANA" localSheetId="4">#REF!</definedName>
    <definedName name="ANA">#REF!</definedName>
    <definedName name="ara" localSheetId="12">#REF!</definedName>
    <definedName name="ara" localSheetId="14">#REF!</definedName>
    <definedName name="ara" localSheetId="15">#REF!</definedName>
    <definedName name="ara" localSheetId="3">#REF!</definedName>
    <definedName name="ara" localSheetId="7">#REF!</definedName>
    <definedName name="ara" localSheetId="1">#REF!</definedName>
    <definedName name="ara" localSheetId="13">#REF!</definedName>
    <definedName name="ara" localSheetId="5">#REF!</definedName>
    <definedName name="ara" localSheetId="4">#REF!</definedName>
    <definedName name="ara">#REF!</definedName>
    <definedName name="_xlnm.Print_Area" localSheetId="8">'1.0 - Mão de Obra Direta (MO)'!$A$1:$G$67</definedName>
    <definedName name="_xlnm.Print_Area" localSheetId="9">'2.0 - Custos Dependentes (MO)'!$A$1:$G$143</definedName>
    <definedName name="_xlnm.Print_Area" localSheetId="10">'3.0 - Custos Dependentes (Km)'!$A$1:$G$108</definedName>
    <definedName name="_xlnm.Print_Area" localSheetId="11">'4.0 - Custos Fixos'!$A$1:$G$122</definedName>
    <definedName name="_xlnm.Print_Area" localSheetId="12">'5.0 - Custos Destinação'!$A$1:$G$46</definedName>
    <definedName name="_xlnm.Print_Area" localSheetId="14">'COMPOSIC poda'!$A$1:$L$23</definedName>
    <definedName name="_xlnm.Print_Area" localSheetId="15">cotacao!$A$1:$F$92</definedName>
    <definedName name="_xlnm.Print_Area" localSheetId="3">'cronograma fisico financeiro'!$A$1:$R$7</definedName>
    <definedName name="_xlnm.Print_Area" localSheetId="7">'Custos Totais RSS'!$A$1:$F$31</definedName>
    <definedName name="_xlnm.Print_Area" localSheetId="6">'Dados Gerais RSS'!$A$1:$F$65</definedName>
    <definedName name="_xlnm.Print_Area" localSheetId="1">'PLAN.ORÇ. '!$A$1:$H$9</definedName>
    <definedName name="_xlnm.Print_Area" localSheetId="13">poda!$A$1:$A$44</definedName>
    <definedName name="_xlnm.Print_Area" localSheetId="5">'pontos coleta rss'!$A$1:$D$40</definedName>
    <definedName name="_xlnm.Print_Area" localSheetId="2">'proposta de preço'!$A$1:$H$24</definedName>
    <definedName name="_xlnm.Print_Area" localSheetId="4">'RES SERV SAUDE'!$A$1:$A$44</definedName>
    <definedName name="b" localSheetId="12">'[2]Memo RERA'!#REF!</definedName>
    <definedName name="b" localSheetId="14">'[2]Memo RERA'!#REF!</definedName>
    <definedName name="b" localSheetId="15">'[2]Memo RERA'!#REF!</definedName>
    <definedName name="b" localSheetId="3">'[2]Memo RERA'!#REF!</definedName>
    <definedName name="b" localSheetId="7">'[2]Memo RERA'!#REF!</definedName>
    <definedName name="b" localSheetId="1">'[2]Memo RERA'!#REF!</definedName>
    <definedName name="b" localSheetId="13">'[2]Memo RERA'!#REF!</definedName>
    <definedName name="b" localSheetId="5">'[2]Memo RERA'!#REF!</definedName>
    <definedName name="b" localSheetId="4">'[2]Memo RERA'!#REF!</definedName>
    <definedName name="b">'[2]Memo RERA'!#REF!</definedName>
    <definedName name="B___SISTEMA_DE_MACRODRENAGEM" localSheetId="12">'[3]Tab. Procv 1'!#REF!</definedName>
    <definedName name="B___SISTEMA_DE_MACRODRENAGEM" localSheetId="14">#REF!</definedName>
    <definedName name="B___SISTEMA_DE_MACRODRENAGEM" localSheetId="15">#REF!</definedName>
    <definedName name="B___SISTEMA_DE_MACRODRENAGEM" localSheetId="3">'[3]Tab. Procv 1'!#REF!</definedName>
    <definedName name="B___SISTEMA_DE_MACRODRENAGEM" localSheetId="7">#REF!</definedName>
    <definedName name="B___SISTEMA_DE_MACRODRENAGEM" localSheetId="1">'[3]Tab. Procv 1'!#REF!</definedName>
    <definedName name="B___SISTEMA_DE_MACRODRENAGEM" localSheetId="13">#REF!</definedName>
    <definedName name="B___SISTEMA_DE_MACRODRENAGEM" localSheetId="5">#REF!</definedName>
    <definedName name="B___SISTEMA_DE_MACRODRENAGEM" localSheetId="4">#REF!</definedName>
    <definedName name="B___SISTEMA_DE_MACRODRENAGEM">'[3]Tab. Procv 1'!#REF!</definedName>
    <definedName name="_xlnm.Database" localSheetId="12">#REF!</definedName>
    <definedName name="_xlnm.Database" localSheetId="14">#REF!</definedName>
    <definedName name="_xlnm.Database" localSheetId="15">#REF!</definedName>
    <definedName name="_xlnm.Database" localSheetId="3">#REF!</definedName>
    <definedName name="_xlnm.Database" localSheetId="7">#REF!</definedName>
    <definedName name="_xlnm.Database" localSheetId="1">#REF!</definedName>
    <definedName name="_xlnm.Database" localSheetId="13">#REF!</definedName>
    <definedName name="_xlnm.Database" localSheetId="5">#REF!</definedName>
    <definedName name="_xlnm.Database" localSheetId="4">#REF!</definedName>
    <definedName name="_xlnm.Database">#REF!</definedName>
    <definedName name="BASE" localSheetId="12">#REF!</definedName>
    <definedName name="BASE" localSheetId="14">#REF!</definedName>
    <definedName name="BASE" localSheetId="15">#REF!</definedName>
    <definedName name="BASE" localSheetId="3">#REF!</definedName>
    <definedName name="BASE" localSheetId="7">#REF!</definedName>
    <definedName name="BASE" localSheetId="1">#REF!</definedName>
    <definedName name="BASE" localSheetId="13">#REF!</definedName>
    <definedName name="BASE" localSheetId="5">#REF!</definedName>
    <definedName name="BASE" localSheetId="4">#REF!</definedName>
    <definedName name="BASE">#REF!</definedName>
    <definedName name="BDF" localSheetId="12">#REF!</definedName>
    <definedName name="BDF" localSheetId="14">#REF!</definedName>
    <definedName name="BDF" localSheetId="15">#REF!</definedName>
    <definedName name="BDF" localSheetId="3">#REF!</definedName>
    <definedName name="BDF" localSheetId="7">#REF!</definedName>
    <definedName name="BDF" localSheetId="1">#REF!</definedName>
    <definedName name="BDF" localSheetId="13">#REF!</definedName>
    <definedName name="BDF" localSheetId="5">#REF!</definedName>
    <definedName name="BDF" localSheetId="4">#REF!</definedName>
    <definedName name="BDF">#REF!</definedName>
    <definedName name="bdgbs" localSheetId="12">#REF!</definedName>
    <definedName name="bdgbs" localSheetId="14">#REF!</definedName>
    <definedName name="bdgbs" localSheetId="15">#REF!</definedName>
    <definedName name="bdgbs" localSheetId="3">#REF!</definedName>
    <definedName name="bdgbs" localSheetId="7">#REF!</definedName>
    <definedName name="bdgbs" localSheetId="1">#REF!</definedName>
    <definedName name="bdgbs" localSheetId="13">#REF!</definedName>
    <definedName name="bdgbs" localSheetId="5">#REF!</definedName>
    <definedName name="bdgbs" localSheetId="4">#REF!</definedName>
    <definedName name="bdgbs">#REF!</definedName>
    <definedName name="bdsageg" localSheetId="12">#REF!</definedName>
    <definedName name="bdsageg" localSheetId="14">#REF!</definedName>
    <definedName name="bdsageg" localSheetId="15">#REF!</definedName>
    <definedName name="bdsageg" localSheetId="3">#REF!</definedName>
    <definedName name="bdsageg" localSheetId="7">#REF!</definedName>
    <definedName name="bdsageg" localSheetId="1">#REF!</definedName>
    <definedName name="bdsageg" localSheetId="13">#REF!</definedName>
    <definedName name="bdsageg" localSheetId="5">#REF!</definedName>
    <definedName name="bdsageg" localSheetId="4">#REF!</definedName>
    <definedName name="bdsageg">#REF!</definedName>
    <definedName name="bfdbb" localSheetId="12">[1]Plan1!#REF!</definedName>
    <definedName name="bfdbb" localSheetId="3">[1]Plan1!#REF!</definedName>
    <definedName name="bfdbb" localSheetId="1">[1]Plan1!#REF!</definedName>
    <definedName name="bfdbb" localSheetId="13">[1]Plan1!#REF!</definedName>
    <definedName name="bfdbb">[1]Plan1!#REF!</definedName>
    <definedName name="bhfjhfjns" localSheetId="12">[1]Plan1!#REF!</definedName>
    <definedName name="bhfjhfjns" localSheetId="14">[1]Plan1!#REF!</definedName>
    <definedName name="bhfjhfjns" localSheetId="15">[1]Plan1!#REF!</definedName>
    <definedName name="bhfjhfjns" localSheetId="3">[1]Plan1!#REF!</definedName>
    <definedName name="bhfjhfjns" localSheetId="7">[1]Plan1!#REF!</definedName>
    <definedName name="bhfjhfjns" localSheetId="1">[1]Plan1!#REF!</definedName>
    <definedName name="bhfjhfjns" localSheetId="13">[1]Plan1!#REF!</definedName>
    <definedName name="bhfjhfjns" localSheetId="5">[1]Plan1!#REF!</definedName>
    <definedName name="bhfjhfjns" localSheetId="4">[1]Plan1!#REF!</definedName>
    <definedName name="bhfjhfjns">[1]Plan1!#REF!</definedName>
    <definedName name="blblb" localSheetId="12">#REF!</definedName>
    <definedName name="blblb" localSheetId="14">#REF!</definedName>
    <definedName name="blblb" localSheetId="15">#REF!</definedName>
    <definedName name="blblb" localSheetId="3">#REF!</definedName>
    <definedName name="blblb" localSheetId="7">#REF!</definedName>
    <definedName name="blblb" localSheetId="1">#REF!</definedName>
    <definedName name="blblb" localSheetId="13">#REF!</definedName>
    <definedName name="blblb" localSheetId="5">#REF!</definedName>
    <definedName name="blblb" localSheetId="4">#REF!</definedName>
    <definedName name="blblb">#REF!</definedName>
    <definedName name="botafora" localSheetId="12">#REF!</definedName>
    <definedName name="botafora" localSheetId="14">#REF!</definedName>
    <definedName name="botafora" localSheetId="15">#REF!</definedName>
    <definedName name="botafora" localSheetId="3">#REF!</definedName>
    <definedName name="botafora" localSheetId="7">#REF!</definedName>
    <definedName name="botafora" localSheetId="1">#REF!</definedName>
    <definedName name="botafora" localSheetId="13">#REF!</definedName>
    <definedName name="botafora" localSheetId="5">#REF!</definedName>
    <definedName name="botafora" localSheetId="4">#REF!</definedName>
    <definedName name="botafora">#REF!</definedName>
    <definedName name="brita" localSheetId="12">#REF!</definedName>
    <definedName name="brita" localSheetId="14">#REF!</definedName>
    <definedName name="brita" localSheetId="15">#REF!</definedName>
    <definedName name="brita" localSheetId="3">#REF!</definedName>
    <definedName name="brita" localSheetId="7">#REF!</definedName>
    <definedName name="brita" localSheetId="1">#REF!</definedName>
    <definedName name="brita" localSheetId="13">#REF!</definedName>
    <definedName name="brita" localSheetId="5">#REF!</definedName>
    <definedName name="brita" localSheetId="4">#REF!</definedName>
    <definedName name="brita">#REF!</definedName>
    <definedName name="bstc20" localSheetId="12">#REF!</definedName>
    <definedName name="bstc20" localSheetId="14">#REF!</definedName>
    <definedName name="bstc20" localSheetId="15">#REF!</definedName>
    <definedName name="bstc20" localSheetId="3">#REF!</definedName>
    <definedName name="bstc20" localSheetId="7">#REF!</definedName>
    <definedName name="bstc20" localSheetId="1">#REF!</definedName>
    <definedName name="bstc20" localSheetId="13">#REF!</definedName>
    <definedName name="bstc20" localSheetId="5">#REF!</definedName>
    <definedName name="bstc20" localSheetId="4">#REF!</definedName>
    <definedName name="bstc20">#REF!</definedName>
    <definedName name="bstc40" localSheetId="12">#REF!</definedName>
    <definedName name="bstc40" localSheetId="14">#REF!</definedName>
    <definedName name="bstc40" localSheetId="15">#REF!</definedName>
    <definedName name="bstc40" localSheetId="3">#REF!</definedName>
    <definedName name="bstc40" localSheetId="7">#REF!</definedName>
    <definedName name="bstc40" localSheetId="1">#REF!</definedName>
    <definedName name="bstc40" localSheetId="13">#REF!</definedName>
    <definedName name="bstc40" localSheetId="5">#REF!</definedName>
    <definedName name="bstc40" localSheetId="4">#REF!</definedName>
    <definedName name="bstc40">#REF!</definedName>
    <definedName name="bstc60" localSheetId="12">#REF!</definedName>
    <definedName name="bstc60" localSheetId="14">#REF!</definedName>
    <definedName name="bstc60" localSheetId="15">#REF!</definedName>
    <definedName name="bstc60" localSheetId="3">#REF!</definedName>
    <definedName name="bstc60" localSheetId="7">#REF!</definedName>
    <definedName name="bstc60" localSheetId="1">#REF!</definedName>
    <definedName name="bstc60" localSheetId="13">#REF!</definedName>
    <definedName name="bstc60" localSheetId="5">#REF!</definedName>
    <definedName name="bstc60" localSheetId="4">#REF!</definedName>
    <definedName name="bstc60">#REF!</definedName>
    <definedName name="bstc80" localSheetId="12">#REF!</definedName>
    <definedName name="bstc80" localSheetId="14">#REF!</definedName>
    <definedName name="bstc80" localSheetId="15">#REF!</definedName>
    <definedName name="bstc80" localSheetId="3">#REF!</definedName>
    <definedName name="bstc80" localSheetId="7">#REF!</definedName>
    <definedName name="bstc80" localSheetId="1">#REF!</definedName>
    <definedName name="bstc80" localSheetId="13">#REF!</definedName>
    <definedName name="bstc80" localSheetId="5">#REF!</definedName>
    <definedName name="bstc80" localSheetId="4">#REF!</definedName>
    <definedName name="bstc80">#REF!</definedName>
    <definedName name="BuiltIn_Print_Titles" localSheetId="12">#REF!</definedName>
    <definedName name="BuiltIn_Print_Titles" localSheetId="14">#REF!</definedName>
    <definedName name="BuiltIn_Print_Titles" localSheetId="15">#REF!</definedName>
    <definedName name="BuiltIn_Print_Titles" localSheetId="3">#REF!</definedName>
    <definedName name="BuiltIn_Print_Titles" localSheetId="7">#REF!</definedName>
    <definedName name="BuiltIn_Print_Titles" localSheetId="1">#REF!</definedName>
    <definedName name="BuiltIn_Print_Titles" localSheetId="13">#REF!</definedName>
    <definedName name="BuiltIn_Print_Titles" localSheetId="5">#REF!</definedName>
    <definedName name="BuiltIn_Print_Titles" localSheetId="4">#REF!</definedName>
    <definedName name="BuiltIn_Print_Titles">#REF!</definedName>
    <definedName name="C___SISTEMA_DE_ESGOTAMENTO_SANITÁRIO" localSheetId="14">#REF!</definedName>
    <definedName name="C___SISTEMA_DE_ESGOTAMENTO_SANITÁRIO" localSheetId="15">#REF!</definedName>
    <definedName name="C___SISTEMA_DE_ESGOTAMENTO_SANITÁRIO" localSheetId="7">#REF!</definedName>
    <definedName name="C___SISTEMA_DE_ESGOTAMENTO_SANITÁRIO" localSheetId="13">#REF!</definedName>
    <definedName name="C___SISTEMA_DE_ESGOTAMENTO_SANITÁRIO" localSheetId="5">#REF!</definedName>
    <definedName name="C___SISTEMA_DE_ESGOTAMENTO_SANITÁRIO" localSheetId="4">#REF!</definedName>
    <definedName name="C___SISTEMA_DE_ESGOTAMENTO_SANITÁRIO">'[3]Tab. Procv 1'!$C$97</definedName>
    <definedName name="caixadecentro" localSheetId="12">#REF!</definedName>
    <definedName name="caixadecentro" localSheetId="14">#REF!</definedName>
    <definedName name="caixadecentro" localSheetId="15">#REF!</definedName>
    <definedName name="caixadecentro" localSheetId="3">#REF!</definedName>
    <definedName name="caixadecentro" localSheetId="7">#REF!</definedName>
    <definedName name="caixadecentro" localSheetId="1">#REF!</definedName>
    <definedName name="caixadecentro" localSheetId="13">#REF!</definedName>
    <definedName name="caixadecentro" localSheetId="5">#REF!</definedName>
    <definedName name="caixadecentro" localSheetId="4">#REF!</definedName>
    <definedName name="caixadecentro">#REF!</definedName>
    <definedName name="Caminhão_Basc_Toco" localSheetId="12">#REF!</definedName>
    <definedName name="Caminhão_Basc_Toco" localSheetId="14">#REF!</definedName>
    <definedName name="Caminhão_Basc_Toco" localSheetId="15">#REF!</definedName>
    <definedName name="Caminhão_Basc_Toco" localSheetId="3">#REF!</definedName>
    <definedName name="Caminhão_Basc_Toco" localSheetId="7">#REF!</definedName>
    <definedName name="Caminhão_Basc_Toco" localSheetId="1">#REF!</definedName>
    <definedName name="Caminhão_Basc_Toco" localSheetId="13">#REF!</definedName>
    <definedName name="Caminhão_Basc_Toco" localSheetId="5">#REF!</definedName>
    <definedName name="Caminhão_Basc_Toco" localSheetId="4">#REF!</definedName>
    <definedName name="Caminhão_Basc_Toco">#REF!</definedName>
    <definedName name="cc" localSheetId="12">'[2]Memo RERA'!#REF!</definedName>
    <definedName name="cc" localSheetId="14">'[2]Memo RERA'!#REF!</definedName>
    <definedName name="cc" localSheetId="15">'[2]Memo RERA'!#REF!</definedName>
    <definedName name="cc" localSheetId="3">'[2]Memo RERA'!#REF!</definedName>
    <definedName name="cc" localSheetId="7">'[2]Memo RERA'!#REF!</definedName>
    <definedName name="cc" localSheetId="1">'[2]Memo RERA'!#REF!</definedName>
    <definedName name="cc" localSheetId="13">'[2]Memo RERA'!#REF!</definedName>
    <definedName name="cc" localSheetId="5">'[2]Memo RERA'!#REF!</definedName>
    <definedName name="cc" localSheetId="4">'[2]Memo RERA'!#REF!</definedName>
    <definedName name="cc">'[2]Memo RERA'!#REF!</definedName>
    <definedName name="CDSF" localSheetId="12">#REF!</definedName>
    <definedName name="CDSF" localSheetId="14">#REF!</definedName>
    <definedName name="CDSF" localSheetId="15">#REF!</definedName>
    <definedName name="CDSF" localSheetId="3">#REF!</definedName>
    <definedName name="CDSF" localSheetId="7">#REF!</definedName>
    <definedName name="CDSF" localSheetId="1">#REF!</definedName>
    <definedName name="CDSF" localSheetId="13">#REF!</definedName>
    <definedName name="CDSF" localSheetId="5">#REF!</definedName>
    <definedName name="CDSF" localSheetId="4">#REF!</definedName>
    <definedName name="CDSF">#REF!</definedName>
    <definedName name="cdsfsdf" localSheetId="12">#REF!</definedName>
    <definedName name="cdsfsdf" localSheetId="14">#REF!</definedName>
    <definedName name="cdsfsdf" localSheetId="15">#REF!</definedName>
    <definedName name="cdsfsdf" localSheetId="3">#REF!</definedName>
    <definedName name="cdsfsdf" localSheetId="7">#REF!</definedName>
    <definedName name="cdsfsdf" localSheetId="1">#REF!</definedName>
    <definedName name="cdsfsdf" localSheetId="13">#REF!</definedName>
    <definedName name="cdsfsdf" localSheetId="5">#REF!</definedName>
    <definedName name="cdsfsdf" localSheetId="4">#REF!</definedName>
    <definedName name="cdsfsdf">#REF!</definedName>
    <definedName name="CISALHA" localSheetId="12">#REF!</definedName>
    <definedName name="CISALHA" localSheetId="14">#REF!</definedName>
    <definedName name="CISALHA" localSheetId="15">#REF!</definedName>
    <definedName name="CISALHA" localSheetId="3">#REF!</definedName>
    <definedName name="CISALHA" localSheetId="7">#REF!</definedName>
    <definedName name="CISALHA" localSheetId="1">#REF!</definedName>
    <definedName name="CISALHA" localSheetId="13">#REF!</definedName>
    <definedName name="CISALHA" localSheetId="5">#REF!</definedName>
    <definedName name="CISALHA" localSheetId="4">#REF!</definedName>
    <definedName name="CISALHA">#REF!</definedName>
    <definedName name="cisalhamento" localSheetId="12">#REF!</definedName>
    <definedName name="cisalhamento" localSheetId="14">#REF!</definedName>
    <definedName name="cisalhamento" localSheetId="15">#REF!</definedName>
    <definedName name="cisalhamento" localSheetId="3">#REF!</definedName>
    <definedName name="cisalhamento" localSheetId="7">#REF!</definedName>
    <definedName name="cisalhamento" localSheetId="1">#REF!</definedName>
    <definedName name="cisalhamento" localSheetId="13">#REF!</definedName>
    <definedName name="cisalhamento" localSheetId="5">#REF!</definedName>
    <definedName name="cisalhamento" localSheetId="4">#REF!</definedName>
    <definedName name="cisalhamento">#REF!</definedName>
    <definedName name="comprimento" localSheetId="12">#REF!</definedName>
    <definedName name="comprimento" localSheetId="14">#REF!</definedName>
    <definedName name="comprimento" localSheetId="15">#REF!</definedName>
    <definedName name="comprimento" localSheetId="3">#REF!</definedName>
    <definedName name="comprimento" localSheetId="7">#REF!</definedName>
    <definedName name="comprimento" localSheetId="1">#REF!</definedName>
    <definedName name="comprimento" localSheetId="13">#REF!</definedName>
    <definedName name="comprimento" localSheetId="5">#REF!</definedName>
    <definedName name="comprimento" localSheetId="4">#REF!</definedName>
    <definedName name="comprimento">#REF!</definedName>
    <definedName name="CONSOLIDADO" localSheetId="12">#REF!</definedName>
    <definedName name="CONSOLIDADO" localSheetId="14">#REF!</definedName>
    <definedName name="CONSOLIDADO" localSheetId="15">#REF!</definedName>
    <definedName name="CONSOLIDADO" localSheetId="3">#REF!</definedName>
    <definedName name="CONSOLIDADO" localSheetId="7">#REF!</definedName>
    <definedName name="CONSOLIDADO" localSheetId="1">#REF!</definedName>
    <definedName name="CONSOLIDADO" localSheetId="13">#REF!</definedName>
    <definedName name="CONSOLIDADO" localSheetId="5">#REF!</definedName>
    <definedName name="CONSOLIDADO" localSheetId="4">#REF!</definedName>
    <definedName name="CONSOLIDADO">#REF!</definedName>
    <definedName name="const_1" localSheetId="12">#REF!</definedName>
    <definedName name="const_1" localSheetId="14">#REF!</definedName>
    <definedName name="const_1" localSheetId="15">#REF!</definedName>
    <definedName name="const_1" localSheetId="3">#REF!</definedName>
    <definedName name="const_1" localSheetId="7">#REF!</definedName>
    <definedName name="const_1" localSheetId="1">#REF!</definedName>
    <definedName name="const_1" localSheetId="13">#REF!</definedName>
    <definedName name="const_1" localSheetId="5">#REF!</definedName>
    <definedName name="const_1" localSheetId="4">#REF!</definedName>
    <definedName name="const_1">#REF!</definedName>
    <definedName name="CORTE" localSheetId="12">#REF!</definedName>
    <definedName name="CORTE" localSheetId="14">#REF!</definedName>
    <definedName name="CORTE" localSheetId="15">#REF!</definedName>
    <definedName name="CORTE" localSheetId="3">#REF!</definedName>
    <definedName name="CORTE" localSheetId="7">#REF!</definedName>
    <definedName name="CORTE" localSheetId="1">#REF!</definedName>
    <definedName name="CORTE" localSheetId="13">#REF!</definedName>
    <definedName name="CORTE" localSheetId="5">#REF!</definedName>
    <definedName name="CORTE" localSheetId="4">#REF!</definedName>
    <definedName name="CORTE">#REF!</definedName>
    <definedName name="Cotação" localSheetId="12">#REF!</definedName>
    <definedName name="Cotação" localSheetId="14">#REF!</definedName>
    <definedName name="Cotação" localSheetId="15">#REF!</definedName>
    <definedName name="Cotação" localSheetId="3">#REF!</definedName>
    <definedName name="Cotação" localSheetId="7">#REF!</definedName>
    <definedName name="Cotação" localSheetId="1">#REF!</definedName>
    <definedName name="Cotação" localSheetId="13">#REF!</definedName>
    <definedName name="Cotação" localSheetId="5">#REF!</definedName>
    <definedName name="Cotação" localSheetId="4">#REF!</definedName>
    <definedName name="Cotação">#REF!</definedName>
    <definedName name="cronograma1" localSheetId="12">#REF!</definedName>
    <definedName name="cronograma1" localSheetId="14">#REF!</definedName>
    <definedName name="cronograma1" localSheetId="15">#REF!</definedName>
    <definedName name="cronograma1" localSheetId="3">#REF!</definedName>
    <definedName name="cronograma1" localSheetId="7">#REF!</definedName>
    <definedName name="cronograma1" localSheetId="1">#REF!</definedName>
    <definedName name="cronograma1" localSheetId="13">#REF!</definedName>
    <definedName name="cronograma1" localSheetId="5">#REF!</definedName>
    <definedName name="cronograma1" localSheetId="4">#REF!</definedName>
    <definedName name="cronograma1">#REF!</definedName>
    <definedName name="csdf" localSheetId="12">#REF!</definedName>
    <definedName name="csdf" localSheetId="14">#REF!</definedName>
    <definedName name="csdf" localSheetId="15">#REF!</definedName>
    <definedName name="csdf" localSheetId="3">#REF!</definedName>
    <definedName name="csdf" localSheetId="7">#REF!</definedName>
    <definedName name="csdf" localSheetId="1">#REF!</definedName>
    <definedName name="csdf" localSheetId="13">#REF!</definedName>
    <definedName name="csdf" localSheetId="5">#REF!</definedName>
    <definedName name="csdf" localSheetId="4">#REF!</definedName>
    <definedName name="csdf">#REF!</definedName>
    <definedName name="cvdfgesrg" localSheetId="12">[1]Plan1!#REF!</definedName>
    <definedName name="cvdfgesrg" localSheetId="14">[1]Plan1!#REF!</definedName>
    <definedName name="cvdfgesrg" localSheetId="3">[1]Plan1!#REF!</definedName>
    <definedName name="cvdfgesrg" localSheetId="1">[1]Plan1!#REF!</definedName>
    <definedName name="cvdfgesrg" localSheetId="13">[1]Plan1!#REF!</definedName>
    <definedName name="cvdfgesrg">[1]Plan1!#REF!</definedName>
    <definedName name="d" localSheetId="12">'[2]Memo RERA'!#REF!</definedName>
    <definedName name="d" localSheetId="14">'[2]Memo RERA'!#REF!</definedName>
    <definedName name="d" localSheetId="15">'[2]Memo RERA'!#REF!</definedName>
    <definedName name="d" localSheetId="3">'[2]Memo RERA'!#REF!</definedName>
    <definedName name="d" localSheetId="7">'[2]Memo RERA'!#REF!</definedName>
    <definedName name="d" localSheetId="1">'[2]Memo RERA'!#REF!</definedName>
    <definedName name="d" localSheetId="13">'[2]Memo RERA'!#REF!</definedName>
    <definedName name="d" localSheetId="5">'[2]Memo RERA'!#REF!</definedName>
    <definedName name="d" localSheetId="4">'[2]Memo RERA'!#REF!</definedName>
    <definedName name="d">'[2]Memo RERA'!#REF!</definedName>
    <definedName name="D___PAVIMENTAÇÃO_E_DRENAGEM" localSheetId="14">#REF!</definedName>
    <definedName name="D___PAVIMENTAÇÃO_E_DRENAGEM" localSheetId="15">#REF!</definedName>
    <definedName name="D___PAVIMENTAÇÃO_E_DRENAGEM" localSheetId="7">#REF!</definedName>
    <definedName name="D___PAVIMENTAÇÃO_E_DRENAGEM" localSheetId="13">#REF!</definedName>
    <definedName name="D___PAVIMENTAÇÃO_E_DRENAGEM" localSheetId="5">#REF!</definedName>
    <definedName name="D___PAVIMENTAÇÃO_E_DRENAGEM" localSheetId="4">#REF!</definedName>
    <definedName name="D___PAVIMENTAÇÃO_E_DRENAGEM">'[3]Tab. Procv 1'!$C$338</definedName>
    <definedName name="dado" localSheetId="12">#REF!</definedName>
    <definedName name="dado" localSheetId="14">#REF!</definedName>
    <definedName name="dado" localSheetId="15">#REF!</definedName>
    <definedName name="dado" localSheetId="3">#REF!</definedName>
    <definedName name="dado" localSheetId="7">#REF!</definedName>
    <definedName name="dado" localSheetId="1">#REF!</definedName>
    <definedName name="dado" localSheetId="13">#REF!</definedName>
    <definedName name="dado" localSheetId="5">#REF!</definedName>
    <definedName name="dado" localSheetId="4">#REF!</definedName>
    <definedName name="dado">#REF!</definedName>
    <definedName name="dados" localSheetId="12">#REF!</definedName>
    <definedName name="dados" localSheetId="14">#REF!</definedName>
    <definedName name="dados" localSheetId="15">#REF!</definedName>
    <definedName name="dados" localSheetId="3">#REF!</definedName>
    <definedName name="dados" localSheetId="7">#REF!</definedName>
    <definedName name="dados" localSheetId="1">#REF!</definedName>
    <definedName name="dados" localSheetId="13">#REF!</definedName>
    <definedName name="dados" localSheetId="5">#REF!</definedName>
    <definedName name="dados" localSheetId="4">#REF!</definedName>
    <definedName name="dados">#REF!</definedName>
    <definedName name="dadoss" localSheetId="12">#REF!</definedName>
    <definedName name="dadoss" localSheetId="14">#REF!</definedName>
    <definedName name="dadoss" localSheetId="15">#REF!</definedName>
    <definedName name="dadoss" localSheetId="3">#REF!</definedName>
    <definedName name="dadoss" localSheetId="7">#REF!</definedName>
    <definedName name="dadoss" localSheetId="1">#REF!</definedName>
    <definedName name="dadoss" localSheetId="13">#REF!</definedName>
    <definedName name="dadoss" localSheetId="5">#REF!</definedName>
    <definedName name="dadoss" localSheetId="4">#REF!</definedName>
    <definedName name="dadoss">#REF!</definedName>
    <definedName name="dasdf" localSheetId="12">#REF!</definedName>
    <definedName name="dasdf" localSheetId="14">#REF!</definedName>
    <definedName name="dasdf" localSheetId="15">#REF!</definedName>
    <definedName name="dasdf" localSheetId="3">#REF!</definedName>
    <definedName name="dasdf" localSheetId="7">#REF!</definedName>
    <definedName name="dasdf" localSheetId="1">#REF!</definedName>
    <definedName name="dasdf" localSheetId="13">#REF!</definedName>
    <definedName name="dasdf" localSheetId="5">#REF!</definedName>
    <definedName name="dasdf" localSheetId="4">#REF!</definedName>
    <definedName name="dasdf">#REF!</definedName>
    <definedName name="dewrf" localSheetId="12">#REF!</definedName>
    <definedName name="dewrf" localSheetId="14">#REF!</definedName>
    <definedName name="dewrf" localSheetId="15">#REF!</definedName>
    <definedName name="dewrf" localSheetId="3">#REF!</definedName>
    <definedName name="dewrf" localSheetId="7">#REF!</definedName>
    <definedName name="dewrf" localSheetId="1">#REF!</definedName>
    <definedName name="dewrf" localSheetId="13">#REF!</definedName>
    <definedName name="dewrf" localSheetId="5">#REF!</definedName>
    <definedName name="dewrf" localSheetId="4">#REF!</definedName>
    <definedName name="dewrf">#REF!</definedName>
    <definedName name="dfgas" localSheetId="12">#REF!</definedName>
    <definedName name="dfgas" localSheetId="14">#REF!</definedName>
    <definedName name="dfgas" localSheetId="15">#REF!</definedName>
    <definedName name="dfgas" localSheetId="3">#REF!</definedName>
    <definedName name="dfgas" localSheetId="7">#REF!</definedName>
    <definedName name="dfgas" localSheetId="1">#REF!</definedName>
    <definedName name="dfgas" localSheetId="13">#REF!</definedName>
    <definedName name="dfgas" localSheetId="5">#REF!</definedName>
    <definedName name="dfgas" localSheetId="4">#REF!</definedName>
    <definedName name="dfgas">#REF!</definedName>
    <definedName name="DHD" localSheetId="12">#REF!</definedName>
    <definedName name="DHD" localSheetId="14">#REF!</definedName>
    <definedName name="DHD" localSheetId="15">#REF!</definedName>
    <definedName name="DHD" localSheetId="3">#REF!</definedName>
    <definedName name="DHD" localSheetId="7">#REF!</definedName>
    <definedName name="DHD" localSheetId="1">#REF!</definedName>
    <definedName name="DHD" localSheetId="13">#REF!</definedName>
    <definedName name="DHD" localSheetId="5">#REF!</definedName>
    <definedName name="DHD" localSheetId="4">#REF!</definedName>
    <definedName name="DHD">#REF!</definedName>
    <definedName name="Dren" localSheetId="12">#REF!</definedName>
    <definedName name="Dren" localSheetId="14">#REF!</definedName>
    <definedName name="Dren" localSheetId="15">#REF!</definedName>
    <definedName name="Dren" localSheetId="3">#REF!</definedName>
    <definedName name="Dren" localSheetId="7">#REF!</definedName>
    <definedName name="Dren" localSheetId="1">#REF!</definedName>
    <definedName name="Dren" localSheetId="13">#REF!</definedName>
    <definedName name="Dren" localSheetId="5">#REF!</definedName>
    <definedName name="Dren" localSheetId="4">#REF!</definedName>
    <definedName name="Dren">#REF!</definedName>
    <definedName name="DRENAGEM" localSheetId="12">#REF!</definedName>
    <definedName name="DRENAGEM" localSheetId="14">#REF!</definedName>
    <definedName name="DRENAGEM" localSheetId="15">#REF!</definedName>
    <definedName name="DRENAGEM" localSheetId="3">#REF!</definedName>
    <definedName name="DRENAGEM" localSheetId="7">#REF!</definedName>
    <definedName name="DRENAGEM" localSheetId="1">#REF!</definedName>
    <definedName name="DRENAGEM" localSheetId="13">#REF!</definedName>
    <definedName name="DRENAGEM" localSheetId="5">#REF!</definedName>
    <definedName name="DRENAGEM" localSheetId="4">#REF!</definedName>
    <definedName name="DRENAGEM">#REF!</definedName>
    <definedName name="dsfdawsg" localSheetId="12">[1]Plan1!#REF!</definedName>
    <definedName name="dsfdawsg" localSheetId="14">[1]Plan1!#REF!</definedName>
    <definedName name="dsfdawsg" localSheetId="15">[1]Plan1!#REF!</definedName>
    <definedName name="dsfdawsg" localSheetId="3">[1]Plan1!#REF!</definedName>
    <definedName name="dsfdawsg" localSheetId="7">[1]Plan1!#REF!</definedName>
    <definedName name="dsfdawsg" localSheetId="1">[1]Plan1!#REF!</definedName>
    <definedName name="dsfdawsg" localSheetId="13">[1]Plan1!#REF!</definedName>
    <definedName name="dsfdawsg" localSheetId="4">[1]Plan1!#REF!</definedName>
    <definedName name="dsfdawsg">[1]Plan1!#REF!</definedName>
    <definedName name="E___URBANIZAÇÃO_E_PAISAGISMO" localSheetId="14">#REF!</definedName>
    <definedName name="E___URBANIZAÇÃO_E_PAISAGISMO" localSheetId="15">#REF!</definedName>
    <definedName name="E___URBANIZAÇÃO_E_PAISAGISMO" localSheetId="7">#REF!</definedName>
    <definedName name="E___URBANIZAÇÃO_E_PAISAGISMO" localSheetId="13">#REF!</definedName>
    <definedName name="E___URBANIZAÇÃO_E_PAISAGISMO" localSheetId="5">#REF!</definedName>
    <definedName name="E___URBANIZAÇÃO_E_PAISAGISMO" localSheetId="4">#REF!</definedName>
    <definedName name="E___URBANIZAÇÃO_E_PAISAGISMO">'[3]Tab. Procv 1'!$C$430</definedName>
    <definedName name="eF" localSheetId="12">[1]Plan1!#REF!</definedName>
    <definedName name="eF" localSheetId="3">[1]Plan1!#REF!</definedName>
    <definedName name="eF" localSheetId="1">[1]Plan1!#REF!</definedName>
    <definedName name="eF">[1]Plan1!#REF!</definedName>
    <definedName name="efEWEWE" localSheetId="12">#REF!</definedName>
    <definedName name="efEWEWE" localSheetId="14">#REF!</definedName>
    <definedName name="efEWEWE" localSheetId="15">#REF!</definedName>
    <definedName name="efEWEWE" localSheetId="3">#REF!</definedName>
    <definedName name="efEWEWE" localSheetId="7">#REF!</definedName>
    <definedName name="efEWEWE" localSheetId="1">#REF!</definedName>
    <definedName name="efEWEWE" localSheetId="13">#REF!</definedName>
    <definedName name="efEWEWE" localSheetId="5">#REF!</definedName>
    <definedName name="efEWEWE" localSheetId="4">#REF!</definedName>
    <definedName name="efEWEWE">#REF!</definedName>
    <definedName name="efsaefqa" localSheetId="12">'[2]Memo RERA'!#REF!</definedName>
    <definedName name="efsaefqa" localSheetId="14">'[2]Memo RERA'!#REF!</definedName>
    <definedName name="efsaefqa" localSheetId="15">'[2]Memo RERA'!#REF!</definedName>
    <definedName name="efsaefqa" localSheetId="3">'[2]Memo RERA'!#REF!</definedName>
    <definedName name="efsaefqa" localSheetId="7">'[2]Memo RERA'!#REF!</definedName>
    <definedName name="efsaefqa" localSheetId="1">'[2]Memo RERA'!#REF!</definedName>
    <definedName name="efsaefqa" localSheetId="13">'[2]Memo RERA'!#REF!</definedName>
    <definedName name="efsaefqa" localSheetId="4">'[2]Memo RERA'!#REF!</definedName>
    <definedName name="efsaefqa">'[2]Memo RERA'!#REF!</definedName>
    <definedName name="emop" localSheetId="14">[5]Emop1103!$A$4:$D$7997</definedName>
    <definedName name="emop" localSheetId="15">[5]Emop1103!$A$4:$D$7997</definedName>
    <definedName name="emop" localSheetId="7">[5]Emop1103!$A$4:$D$7997</definedName>
    <definedName name="emop" localSheetId="13">[5]Emop1103!$A$4:$D$7997</definedName>
    <definedName name="emop" localSheetId="5">[5]Emop1103!$A$4:$D$7997</definedName>
    <definedName name="emop" localSheetId="4">[5]Emop1103!$A$4:$D$7997</definedName>
    <definedName name="emop">[6]Emop1103!$A$4:$D$7997</definedName>
    <definedName name="Emopc" localSheetId="12">#REF!</definedName>
    <definedName name="Emopc" localSheetId="14">#REF!</definedName>
    <definedName name="Emopc" localSheetId="15">#REF!</definedName>
    <definedName name="Emopc" localSheetId="3">#REF!</definedName>
    <definedName name="Emopc" localSheetId="7">#REF!</definedName>
    <definedName name="Emopc" localSheetId="1">#REF!</definedName>
    <definedName name="Emopc" localSheetId="13">#REF!</definedName>
    <definedName name="Emopc" localSheetId="5">#REF!</definedName>
    <definedName name="Emopc" localSheetId="4">#REF!</definedName>
    <definedName name="Emopc">#REF!</definedName>
    <definedName name="empolamento" localSheetId="12">#REF!</definedName>
    <definedName name="empolamento" localSheetId="14">#REF!</definedName>
    <definedName name="empolamento" localSheetId="15">#REF!</definedName>
    <definedName name="empolamento" localSheetId="3">#REF!</definedName>
    <definedName name="empolamento" localSheetId="7">#REF!</definedName>
    <definedName name="empolamento" localSheetId="1">#REF!</definedName>
    <definedName name="empolamento" localSheetId="13">#REF!</definedName>
    <definedName name="empolamento" localSheetId="5">#REF!</definedName>
    <definedName name="empolamento" localSheetId="4">#REF!</definedName>
    <definedName name="empolamento">#REF!</definedName>
    <definedName name="Enecarregado" localSheetId="12">#REF!</definedName>
    <definedName name="Enecarregado" localSheetId="14">#REF!</definedName>
    <definedName name="Enecarregado" localSheetId="15">#REF!</definedName>
    <definedName name="Enecarregado" localSheetId="3">#REF!</definedName>
    <definedName name="Enecarregado" localSheetId="7">#REF!</definedName>
    <definedName name="Enecarregado" localSheetId="1">#REF!</definedName>
    <definedName name="Enecarregado" localSheetId="13">#REF!</definedName>
    <definedName name="Enecarregado" localSheetId="5">#REF!</definedName>
    <definedName name="Enecarregado" localSheetId="4">#REF!</definedName>
    <definedName name="Enecarregado">#REF!</definedName>
    <definedName name="ER" localSheetId="12">#REF!</definedName>
    <definedName name="ER" localSheetId="14">#REF!</definedName>
    <definedName name="ER" localSheetId="15">#REF!</definedName>
    <definedName name="ER" localSheetId="3">#REF!</definedName>
    <definedName name="ER" localSheetId="7">#REF!</definedName>
    <definedName name="ER" localSheetId="1">#REF!</definedName>
    <definedName name="ER" localSheetId="13">#REF!</definedName>
    <definedName name="ER" localSheetId="5">#REF!</definedName>
    <definedName name="ER" localSheetId="4">#REF!</definedName>
    <definedName name="ER">#REF!</definedName>
    <definedName name="eragaergae" localSheetId="12">[1]Plan1!#REF!</definedName>
    <definedName name="eragaergae" localSheetId="14">[1]Plan1!#REF!</definedName>
    <definedName name="eragaergae" localSheetId="3">[1]Plan1!#REF!</definedName>
    <definedName name="eragaergae" localSheetId="1">[1]Plan1!#REF!</definedName>
    <definedName name="eragaergae" localSheetId="13">[1]Plan1!#REF!</definedName>
    <definedName name="eragaergae">[1]Plan1!#REF!</definedName>
    <definedName name="ESG" localSheetId="12">[7]memo!#REF!</definedName>
    <definedName name="ESG" localSheetId="14">[7]memo!#REF!</definedName>
    <definedName name="ESG" localSheetId="15">[7]memo!#REF!</definedName>
    <definedName name="ESG" localSheetId="3">[7]memo!#REF!</definedName>
    <definedName name="ESG" localSheetId="7">[7]memo!#REF!</definedName>
    <definedName name="ESG" localSheetId="1">[7]memo!#REF!</definedName>
    <definedName name="ESG" localSheetId="13">[7]memo!#REF!</definedName>
    <definedName name="ESG" localSheetId="5">[7]memo!#REF!</definedName>
    <definedName name="ESG" localSheetId="4">[7]memo!#REF!</definedName>
    <definedName name="ESG">[7]memo!#REF!</definedName>
    <definedName name="ESGOTO" localSheetId="12">#REF!</definedName>
    <definedName name="ESGOTO" localSheetId="14">#REF!</definedName>
    <definedName name="ESGOTO" localSheetId="15">#REF!</definedName>
    <definedName name="ESGOTO" localSheetId="3">#REF!</definedName>
    <definedName name="ESGOTO" localSheetId="7">#REF!</definedName>
    <definedName name="ESGOTO" localSheetId="1">#REF!</definedName>
    <definedName name="ESGOTO" localSheetId="13">#REF!</definedName>
    <definedName name="ESGOTO" localSheetId="5">#REF!</definedName>
    <definedName name="ESGOTO" localSheetId="4">#REF!</definedName>
    <definedName name="ESGOTO">#REF!</definedName>
    <definedName name="etapa1" localSheetId="12">#REF!</definedName>
    <definedName name="etapa1" localSheetId="14">#REF!</definedName>
    <definedName name="etapa1" localSheetId="15">#REF!</definedName>
    <definedName name="etapa1" localSheetId="3">#REF!</definedName>
    <definedName name="etapa1" localSheetId="7">#REF!</definedName>
    <definedName name="etapa1" localSheetId="1">#REF!</definedName>
    <definedName name="etapa1" localSheetId="13">#REF!</definedName>
    <definedName name="etapa1" localSheetId="5">#REF!</definedName>
    <definedName name="etapa1" localSheetId="4">#REF!</definedName>
    <definedName name="etapa1">#REF!</definedName>
    <definedName name="etapa2" localSheetId="12">#REF!</definedName>
    <definedName name="etapa2" localSheetId="14">#REF!</definedName>
    <definedName name="etapa2" localSheetId="15">#REF!</definedName>
    <definedName name="etapa2" localSheetId="3">#REF!</definedName>
    <definedName name="etapa2" localSheetId="7">#REF!</definedName>
    <definedName name="etapa2" localSheetId="1">#REF!</definedName>
    <definedName name="etapa2" localSheetId="13">#REF!</definedName>
    <definedName name="etapa2" localSheetId="5">#REF!</definedName>
    <definedName name="etapa2" localSheetId="4">#REF!</definedName>
    <definedName name="etapa2">#REF!</definedName>
    <definedName name="etapa3" localSheetId="12">#REF!</definedName>
    <definedName name="etapa3" localSheetId="14">#REF!</definedName>
    <definedName name="etapa3" localSheetId="15">#REF!</definedName>
    <definedName name="etapa3" localSheetId="3">#REF!</definedName>
    <definedName name="etapa3" localSheetId="7">#REF!</definedName>
    <definedName name="etapa3" localSheetId="1">#REF!</definedName>
    <definedName name="etapa3" localSheetId="13">#REF!</definedName>
    <definedName name="etapa3" localSheetId="5">#REF!</definedName>
    <definedName name="etapa3" localSheetId="4">#REF!</definedName>
    <definedName name="etapa3">#REF!</definedName>
    <definedName name="etapa4" localSheetId="12">#REF!</definedName>
    <definedName name="etapa4" localSheetId="14">#REF!</definedName>
    <definedName name="etapa4" localSheetId="15">#REF!</definedName>
    <definedName name="etapa4" localSheetId="3">#REF!</definedName>
    <definedName name="etapa4" localSheetId="7">#REF!</definedName>
    <definedName name="etapa4" localSheetId="1">#REF!</definedName>
    <definedName name="etapa4" localSheetId="13">#REF!</definedName>
    <definedName name="etapa4" localSheetId="5">#REF!</definedName>
    <definedName name="etapa4" localSheetId="4">#REF!</definedName>
    <definedName name="etapa4">#REF!</definedName>
    <definedName name="etapa5" localSheetId="12">#REF!</definedName>
    <definedName name="etapa5" localSheetId="14">#REF!</definedName>
    <definedName name="etapa5" localSheetId="15">#REF!</definedName>
    <definedName name="etapa5" localSheetId="3">#REF!</definedName>
    <definedName name="etapa5" localSheetId="7">#REF!</definedName>
    <definedName name="etapa5" localSheetId="1">#REF!</definedName>
    <definedName name="etapa5" localSheetId="13">#REF!</definedName>
    <definedName name="etapa5" localSheetId="5">#REF!</definedName>
    <definedName name="etapa5" localSheetId="4">#REF!</definedName>
    <definedName name="etapa5">#REF!</definedName>
    <definedName name="etapa6" localSheetId="12">#REF!</definedName>
    <definedName name="etapa6" localSheetId="14">#REF!</definedName>
    <definedName name="etapa6" localSheetId="15">#REF!</definedName>
    <definedName name="etapa6" localSheetId="3">#REF!</definedName>
    <definedName name="etapa6" localSheetId="7">#REF!</definedName>
    <definedName name="etapa6" localSheetId="1">#REF!</definedName>
    <definedName name="etapa6" localSheetId="13">#REF!</definedName>
    <definedName name="etapa6" localSheetId="5">#REF!</definedName>
    <definedName name="etapa6" localSheetId="4">#REF!</definedName>
    <definedName name="etapa6">#REF!</definedName>
    <definedName name="etapa7" localSheetId="12">#REF!</definedName>
    <definedName name="etapa7" localSheetId="14">#REF!</definedName>
    <definedName name="etapa7" localSheetId="15">#REF!</definedName>
    <definedName name="etapa7" localSheetId="3">#REF!</definedName>
    <definedName name="etapa7" localSheetId="7">#REF!</definedName>
    <definedName name="etapa7" localSheetId="1">#REF!</definedName>
    <definedName name="etapa7" localSheetId="13">#REF!</definedName>
    <definedName name="etapa7" localSheetId="5">#REF!</definedName>
    <definedName name="etapa7" localSheetId="4">#REF!</definedName>
    <definedName name="etapa7">#REF!</definedName>
    <definedName name="EWF" localSheetId="12">#REF!</definedName>
    <definedName name="EWF" localSheetId="14">#REF!</definedName>
    <definedName name="EWF" localSheetId="15">#REF!</definedName>
    <definedName name="EWF" localSheetId="3">#REF!</definedName>
    <definedName name="EWF" localSheetId="7">#REF!</definedName>
    <definedName name="EWF" localSheetId="1">#REF!</definedName>
    <definedName name="EWF" localSheetId="13">#REF!</definedName>
    <definedName name="EWF" localSheetId="5">#REF!</definedName>
    <definedName name="EWF" localSheetId="4">#REF!</definedName>
    <definedName name="EWF">#REF!</definedName>
    <definedName name="ewsrw" localSheetId="12">#REF!</definedName>
    <definedName name="ewsrw" localSheetId="14">#REF!</definedName>
    <definedName name="ewsrw" localSheetId="15">#REF!</definedName>
    <definedName name="ewsrw" localSheetId="3">#REF!</definedName>
    <definedName name="ewsrw" localSheetId="7">#REF!</definedName>
    <definedName name="ewsrw" localSheetId="1">#REF!</definedName>
    <definedName name="ewsrw" localSheetId="13">#REF!</definedName>
    <definedName name="ewsrw" localSheetId="5">#REF!</definedName>
    <definedName name="ewsrw" localSheetId="4">#REF!</definedName>
    <definedName name="ewsrw">#REF!</definedName>
    <definedName name="F___SERVIÇOS_DE_ILUMINAÇÃO_PÚBLICA" localSheetId="14">#REF!</definedName>
    <definedName name="F___SERVIÇOS_DE_ILUMINAÇÃO_PÚBLICA" localSheetId="15">#REF!</definedName>
    <definedName name="F___SERVIÇOS_DE_ILUMINAÇÃO_PÚBLICA" localSheetId="7">#REF!</definedName>
    <definedName name="F___SERVIÇOS_DE_ILUMINAÇÃO_PÚBLICA" localSheetId="13">#REF!</definedName>
    <definedName name="F___SERVIÇOS_DE_ILUMINAÇÃO_PÚBLICA" localSheetId="5">#REF!</definedName>
    <definedName name="F___SERVIÇOS_DE_ILUMINAÇÃO_PÚBLICA" localSheetId="4">#REF!</definedName>
    <definedName name="F___SERVIÇOS_DE_ILUMINAÇÃO_PÚBLICA">'[3]Tab. Procv 1'!$C$1515</definedName>
    <definedName name="FAWFWF" localSheetId="12">#REF!</definedName>
    <definedName name="FAWFWF" localSheetId="14">#REF!</definedName>
    <definedName name="FAWFWF" localSheetId="15">#REF!</definedName>
    <definedName name="FAWFWF" localSheetId="3">#REF!</definedName>
    <definedName name="FAWFWF" localSheetId="7">#REF!</definedName>
    <definedName name="FAWFWF" localSheetId="1">#REF!</definedName>
    <definedName name="FAWFWF" localSheetId="13">#REF!</definedName>
    <definedName name="FAWFWF" localSheetId="5">#REF!</definedName>
    <definedName name="FAWFWF" localSheetId="4">#REF!</definedName>
    <definedName name="FAWFWF">#REF!</definedName>
    <definedName name="fefef" localSheetId="12">[1]Plan1!#REF!</definedName>
    <definedName name="fefef" localSheetId="14">[1]Plan1!#REF!</definedName>
    <definedName name="fefef" localSheetId="3">[1]Plan1!#REF!</definedName>
    <definedName name="fefef" localSheetId="7">[1]Plan1!#REF!</definedName>
    <definedName name="fefef" localSheetId="1">[1]Plan1!#REF!</definedName>
    <definedName name="fefef" localSheetId="13">[1]Plan1!#REF!</definedName>
    <definedName name="fefef" localSheetId="4">[1]Plan1!#REF!</definedName>
    <definedName name="fefef">[1]Plan1!#REF!</definedName>
    <definedName name="fefeqwfeqf" localSheetId="12">#REF!</definedName>
    <definedName name="fefeqwfeqf" localSheetId="14">#REF!</definedName>
    <definedName name="fefeqwfeqf" localSheetId="3">#REF!</definedName>
    <definedName name="fefeqwfeqf" localSheetId="7">#REF!</definedName>
    <definedName name="fefeqwfeqf" localSheetId="1">#REF!</definedName>
    <definedName name="fefeqwfeqf" localSheetId="13">#REF!</definedName>
    <definedName name="fefeqwfeqf">#REF!</definedName>
    <definedName name="fer" localSheetId="12">[1]Plan1!#REF!</definedName>
    <definedName name="fer" localSheetId="3">[1]Plan1!#REF!</definedName>
    <definedName name="fer" localSheetId="1">[1]Plan1!#REF!</definedName>
    <definedName name="fer">[1]Plan1!#REF!</definedName>
    <definedName name="fewfaqf" localSheetId="12">#REF!</definedName>
    <definedName name="fewfaqf" localSheetId="14">#REF!</definedName>
    <definedName name="fewfaqf" localSheetId="15">#REF!</definedName>
    <definedName name="fewfaqf" localSheetId="3">#REF!</definedName>
    <definedName name="fewfaqf" localSheetId="7">#REF!</definedName>
    <definedName name="fewfaqf" localSheetId="1">#REF!</definedName>
    <definedName name="fewfaqf" localSheetId="13">#REF!</definedName>
    <definedName name="fewfaqf" localSheetId="5">#REF!</definedName>
    <definedName name="fewfaqf" localSheetId="4">#REF!</definedName>
    <definedName name="fewfaqf">#REF!</definedName>
    <definedName name="fewfewf" localSheetId="12">#REF!</definedName>
    <definedName name="fewfewf" localSheetId="14">#REF!</definedName>
    <definedName name="fewfewf" localSheetId="3">#REF!</definedName>
    <definedName name="fewfewf" localSheetId="7">#REF!</definedName>
    <definedName name="fewfewf" localSheetId="1">#REF!</definedName>
    <definedName name="fewfewf" localSheetId="13">#REF!</definedName>
    <definedName name="fewfewf">#REF!</definedName>
    <definedName name="FGADG" localSheetId="12">'[2]Memo RERA'!#REF!</definedName>
    <definedName name="FGADG" localSheetId="14">'[2]Memo RERA'!#REF!</definedName>
    <definedName name="FGADG" localSheetId="15">'[2]Memo RERA'!#REF!</definedName>
    <definedName name="FGADG" localSheetId="3">'[2]Memo RERA'!#REF!</definedName>
    <definedName name="FGADG" localSheetId="7">'[2]Memo RERA'!#REF!</definedName>
    <definedName name="FGADG" localSheetId="1">'[2]Memo RERA'!#REF!</definedName>
    <definedName name="FGADG" localSheetId="13">'[2]Memo RERA'!#REF!</definedName>
    <definedName name="FGADG" localSheetId="5">'[2]Memo RERA'!#REF!</definedName>
    <definedName name="FGADG" localSheetId="4">'[2]Memo RERA'!#REF!</definedName>
    <definedName name="FGADG">'[2]Memo RERA'!#REF!</definedName>
    <definedName name="fgaege" localSheetId="12">#REF!</definedName>
    <definedName name="fgaege" localSheetId="14">#REF!</definedName>
    <definedName name="fgaege" localSheetId="3">#REF!</definedName>
    <definedName name="fgaege" localSheetId="7">#REF!</definedName>
    <definedName name="fgaege" localSheetId="1">#REF!</definedName>
    <definedName name="fgaege" localSheetId="13">#REF!</definedName>
    <definedName name="fgaege">#REF!</definedName>
    <definedName name="fgnfdhjdtyjdt" localSheetId="12">[1]Plan1!#REF!</definedName>
    <definedName name="fgnfdhjdtyjdt" localSheetId="14">[1]Plan1!#REF!</definedName>
    <definedName name="fgnfdhjdtyjdt" localSheetId="3">[1]Plan1!#REF!</definedName>
    <definedName name="fgnfdhjdtyjdt" localSheetId="1">[1]Plan1!#REF!</definedName>
    <definedName name="fgnfdhjdtyjdt" localSheetId="13">[1]Plan1!#REF!</definedName>
    <definedName name="fgnfdhjdtyjdt">[1]Plan1!#REF!</definedName>
    <definedName name="fgnrsyjytj" localSheetId="12">[1]Plan1!#REF!</definedName>
    <definedName name="fgnrsyjytj" localSheetId="14">[1]Plan1!#REF!</definedName>
    <definedName name="fgnrsyjytj" localSheetId="3">[1]Plan1!#REF!</definedName>
    <definedName name="fgnrsyjytj" localSheetId="1">[1]Plan1!#REF!</definedName>
    <definedName name="fgnrsyjytj" localSheetId="13">[1]Plan1!#REF!</definedName>
    <definedName name="fgnrsyjytj">[1]Plan1!#REF!</definedName>
    <definedName name="FREGFEG" localSheetId="12">#REF!</definedName>
    <definedName name="FREGFEG" localSheetId="14">#REF!</definedName>
    <definedName name="FREGFEG" localSheetId="15">#REF!</definedName>
    <definedName name="FREGFEG" localSheetId="3">#REF!</definedName>
    <definedName name="FREGFEG" localSheetId="7">#REF!</definedName>
    <definedName name="FREGFEG" localSheetId="1">#REF!</definedName>
    <definedName name="FREGFEG" localSheetId="13">#REF!</definedName>
    <definedName name="FREGFEG" localSheetId="5">#REF!</definedName>
    <definedName name="FREGFEG" localSheetId="4">#REF!</definedName>
    <definedName name="FREGFEG">#REF!</definedName>
    <definedName name="freq" localSheetId="12">#REF!</definedName>
    <definedName name="freq" localSheetId="14">#REF!</definedName>
    <definedName name="freq" localSheetId="15">#REF!</definedName>
    <definedName name="freq" localSheetId="3">#REF!</definedName>
    <definedName name="freq" localSheetId="7">#REF!</definedName>
    <definedName name="freq" localSheetId="1">#REF!</definedName>
    <definedName name="freq" localSheetId="13">#REF!</definedName>
    <definedName name="freq" localSheetId="5">#REF!</definedName>
    <definedName name="freq" localSheetId="4">#REF!</definedName>
    <definedName name="freq">#REF!</definedName>
    <definedName name="frwe4rwfg" localSheetId="12">#REF!</definedName>
    <definedName name="frwe4rwfg" localSheetId="14">#REF!</definedName>
    <definedName name="frwe4rwfg" localSheetId="3">#REF!</definedName>
    <definedName name="frwe4rwfg" localSheetId="7">#REF!</definedName>
    <definedName name="frwe4rwfg" localSheetId="1">#REF!</definedName>
    <definedName name="frwe4rwfg" localSheetId="13">#REF!</definedName>
    <definedName name="frwe4rwfg">#REF!</definedName>
    <definedName name="frwfgrwgwr" localSheetId="12">#REF!</definedName>
    <definedName name="frwfgrwgwr" localSheetId="14">#REF!</definedName>
    <definedName name="frwfgrwgwr" localSheetId="3">#REF!</definedName>
    <definedName name="frwfgrwgwr" localSheetId="7">#REF!</definedName>
    <definedName name="frwfgrwgwr" localSheetId="1">#REF!</definedName>
    <definedName name="frwfgrwgwr" localSheetId="13">#REF!</definedName>
    <definedName name="frwfgrwgwr">#REF!</definedName>
    <definedName name="FSAD" localSheetId="12">#REF!</definedName>
    <definedName name="FSAD" localSheetId="14">#REF!</definedName>
    <definedName name="FSAD" localSheetId="15">#REF!</definedName>
    <definedName name="FSAD" localSheetId="3">#REF!</definedName>
    <definedName name="FSAD" localSheetId="7">#REF!</definedName>
    <definedName name="FSAD" localSheetId="1">#REF!</definedName>
    <definedName name="FSAD" localSheetId="13">#REF!</definedName>
    <definedName name="FSAD" localSheetId="5">#REF!</definedName>
    <definedName name="FSAD" localSheetId="4">#REF!</definedName>
    <definedName name="FSAD">#REF!</definedName>
    <definedName name="FSAF" localSheetId="12">#REF!</definedName>
    <definedName name="FSAF" localSheetId="14">#REF!</definedName>
    <definedName name="FSAF" localSheetId="15">#REF!</definedName>
    <definedName name="FSAF" localSheetId="3">#REF!</definedName>
    <definedName name="FSAF" localSheetId="7">#REF!</definedName>
    <definedName name="FSAF" localSheetId="1">#REF!</definedName>
    <definedName name="FSAF" localSheetId="13">#REF!</definedName>
    <definedName name="FSAF" localSheetId="5">#REF!</definedName>
    <definedName name="FSAF" localSheetId="4">#REF!</definedName>
    <definedName name="FSAF">#REF!</definedName>
    <definedName name="FSDA" localSheetId="12">#REF!</definedName>
    <definedName name="FSDA" localSheetId="14">#REF!</definedName>
    <definedName name="FSDA" localSheetId="15">#REF!</definedName>
    <definedName name="FSDA" localSheetId="3">#REF!</definedName>
    <definedName name="FSDA" localSheetId="7">#REF!</definedName>
    <definedName name="FSDA" localSheetId="1">#REF!</definedName>
    <definedName name="FSDA" localSheetId="13">#REF!</definedName>
    <definedName name="FSDA" localSheetId="5">#REF!</definedName>
    <definedName name="FSDA" localSheetId="4">#REF!</definedName>
    <definedName name="FSDA">#REF!</definedName>
    <definedName name="FSFAFGA" localSheetId="12">#REF!</definedName>
    <definedName name="FSFAFGA" localSheetId="14">#REF!</definedName>
    <definedName name="FSFAFGA" localSheetId="15">#REF!</definedName>
    <definedName name="FSFAFGA" localSheetId="3">#REF!</definedName>
    <definedName name="FSFAFGA" localSheetId="7">#REF!</definedName>
    <definedName name="FSFAFGA" localSheetId="1">#REF!</definedName>
    <definedName name="FSFAFGA" localSheetId="13">#REF!</definedName>
    <definedName name="FSFAFGA" localSheetId="5">#REF!</definedName>
    <definedName name="FSFAFGA" localSheetId="4">#REF!</definedName>
    <definedName name="FSFAFGA">#REF!</definedName>
    <definedName name="fugfy" localSheetId="12">#REF!</definedName>
    <definedName name="fugfy" localSheetId="14">#REF!</definedName>
    <definedName name="fugfy" localSheetId="15">#REF!</definedName>
    <definedName name="fugfy" localSheetId="3">#REF!</definedName>
    <definedName name="fugfy" localSheetId="7">#REF!</definedName>
    <definedName name="fugfy" localSheetId="1">#REF!</definedName>
    <definedName name="fugfy" localSheetId="13">#REF!</definedName>
    <definedName name="fugfy" localSheetId="5">#REF!</definedName>
    <definedName name="fugfy" localSheetId="4">#REF!</definedName>
    <definedName name="fugfy">#REF!</definedName>
    <definedName name="fundovala" localSheetId="12">#REF!</definedName>
    <definedName name="fundovala" localSheetId="14">#REF!</definedName>
    <definedName name="fundovala" localSheetId="15">#REF!</definedName>
    <definedName name="fundovala" localSheetId="3">#REF!</definedName>
    <definedName name="fundovala" localSheetId="7">#REF!</definedName>
    <definedName name="fundovala" localSheetId="1">#REF!</definedName>
    <definedName name="fundovala" localSheetId="13">#REF!</definedName>
    <definedName name="fundovala" localSheetId="5">#REF!</definedName>
    <definedName name="fundovala" localSheetId="4">#REF!</definedName>
    <definedName name="fundovala">#REF!</definedName>
    <definedName name="fwef" localSheetId="12">#REF!</definedName>
    <definedName name="fwef" localSheetId="14">#REF!</definedName>
    <definedName name="fwef" localSheetId="15">#REF!</definedName>
    <definedName name="fwef" localSheetId="3">#REF!</definedName>
    <definedName name="fwef" localSheetId="7">#REF!</definedName>
    <definedName name="fwef" localSheetId="1">#REF!</definedName>
    <definedName name="fwef" localSheetId="13">#REF!</definedName>
    <definedName name="fwef" localSheetId="5">#REF!</definedName>
    <definedName name="fwef" localSheetId="4">#REF!</definedName>
    <definedName name="fwef">#REF!</definedName>
    <definedName name="fwefwgfW" localSheetId="12">[1]Plan1!#REF!</definedName>
    <definedName name="fwefwgfW" localSheetId="14">[1]Plan1!#REF!</definedName>
    <definedName name="fwefwgfW" localSheetId="15">[1]Plan1!#REF!</definedName>
    <definedName name="fwefwgfW" localSheetId="3">[1]Plan1!#REF!</definedName>
    <definedName name="fwefwgfW" localSheetId="7">[1]Plan1!#REF!</definedName>
    <definedName name="fwefwgfW" localSheetId="1">[1]Plan1!#REF!</definedName>
    <definedName name="fwefwgfW" localSheetId="13">[1]Plan1!#REF!</definedName>
    <definedName name="fwefwgfW" localSheetId="4">[1]Plan1!#REF!</definedName>
    <definedName name="fwefwgfW">[1]Plan1!#REF!</definedName>
    <definedName name="FWQFQRWERF" localSheetId="12">#REF!</definedName>
    <definedName name="FWQFQRWERF" localSheetId="14">#REF!</definedName>
    <definedName name="FWQFQRWERF" localSheetId="15">#REF!</definedName>
    <definedName name="FWQFQRWERF" localSheetId="3">#REF!</definedName>
    <definedName name="FWQFQRWERF" localSheetId="7">#REF!</definedName>
    <definedName name="FWQFQRWERF" localSheetId="1">#REF!</definedName>
    <definedName name="FWQFQRWERF" localSheetId="13">#REF!</definedName>
    <definedName name="FWQFQRWERF" localSheetId="5">#REF!</definedName>
    <definedName name="FWQFQRWERF" localSheetId="4">#REF!</definedName>
    <definedName name="FWQFQRWERF">#REF!</definedName>
    <definedName name="fwqw" localSheetId="12">#REF!</definedName>
    <definedName name="fwqw" localSheetId="14">#REF!</definedName>
    <definedName name="fwqw" localSheetId="15">#REF!</definedName>
    <definedName name="fwqw" localSheetId="3">#REF!</definedName>
    <definedName name="fwqw" localSheetId="7">#REF!</definedName>
    <definedName name="fwqw" localSheetId="1">#REF!</definedName>
    <definedName name="fwqw" localSheetId="13">#REF!</definedName>
    <definedName name="fwqw" localSheetId="5">#REF!</definedName>
    <definedName name="fwqw" localSheetId="4">#REF!</definedName>
    <definedName name="fwqw">#REF!</definedName>
    <definedName name="FwrwG" localSheetId="12">[1]Plan1!#REF!</definedName>
    <definedName name="FwrwG" localSheetId="14">[1]Plan1!#REF!</definedName>
    <definedName name="FwrwG" localSheetId="3">[1]Plan1!#REF!</definedName>
    <definedName name="FwrwG" localSheetId="1">[1]Plan1!#REF!</definedName>
    <definedName name="FwrwG" localSheetId="13">[1]Plan1!#REF!</definedName>
    <definedName name="FwrwG">[1]Plan1!#REF!</definedName>
    <definedName name="g\sgrs\gg" localSheetId="12">#REF!</definedName>
    <definedName name="g\sgrs\gg" localSheetId="14">#REF!</definedName>
    <definedName name="g\sgrs\gg" localSheetId="3">#REF!</definedName>
    <definedName name="g\sgrs\gg" localSheetId="7">#REF!</definedName>
    <definedName name="g\sgrs\gg" localSheetId="1">#REF!</definedName>
    <definedName name="g\sgrs\gg" localSheetId="13">#REF!</definedName>
    <definedName name="g\sgrs\gg">#REF!</definedName>
    <definedName name="G___SISTEMA_DE_ABASTECIMENTO_DE_ÁGUA" localSheetId="14">#REF!</definedName>
    <definedName name="G___SISTEMA_DE_ABASTECIMENTO_DE_ÁGUA" localSheetId="15">#REF!</definedName>
    <definedName name="G___SISTEMA_DE_ABASTECIMENTO_DE_ÁGUA" localSheetId="7">#REF!</definedName>
    <definedName name="G___SISTEMA_DE_ABASTECIMENTO_DE_ÁGUA" localSheetId="13">#REF!</definedName>
    <definedName name="G___SISTEMA_DE_ABASTECIMENTO_DE_ÁGUA" localSheetId="5">#REF!</definedName>
    <definedName name="G___SISTEMA_DE_ABASTECIMENTO_DE_ÁGUA" localSheetId="4">#REF!</definedName>
    <definedName name="G___SISTEMA_DE_ABASTECIMENTO_DE_ÁGUA">'[3]Tab. Procv 1'!$C$1609</definedName>
    <definedName name="ga" localSheetId="12">#REF!</definedName>
    <definedName name="ga" localSheetId="14">#REF!</definedName>
    <definedName name="ga" localSheetId="15">#REF!</definedName>
    <definedName name="ga" localSheetId="3">#REF!</definedName>
    <definedName name="ga" localSheetId="7">#REF!</definedName>
    <definedName name="ga" localSheetId="1">#REF!</definedName>
    <definedName name="ga" localSheetId="13">#REF!</definedName>
    <definedName name="ga" localSheetId="5">#REF!</definedName>
    <definedName name="ga" localSheetId="4">#REF!</definedName>
    <definedName name="ga">#REF!</definedName>
    <definedName name="gdfgeg" localSheetId="12">#REF!</definedName>
    <definedName name="gdfgeg" localSheetId="14">#REF!</definedName>
    <definedName name="gdfgeg" localSheetId="15">#REF!</definedName>
    <definedName name="gdfgeg" localSheetId="3">#REF!</definedName>
    <definedName name="gdfgeg" localSheetId="7">#REF!</definedName>
    <definedName name="gdfgeg" localSheetId="1">#REF!</definedName>
    <definedName name="gdfgeg" localSheetId="13">#REF!</definedName>
    <definedName name="gdfgeg" localSheetId="5">#REF!</definedName>
    <definedName name="gdfgeg" localSheetId="4">#REF!</definedName>
    <definedName name="gdfgeg">#REF!</definedName>
    <definedName name="geagheahae" localSheetId="12">#REF!</definedName>
    <definedName name="geagheahae" localSheetId="14">#REF!</definedName>
    <definedName name="geagheahae" localSheetId="15">#REF!</definedName>
    <definedName name="geagheahae" localSheetId="3">#REF!</definedName>
    <definedName name="geagheahae" localSheetId="7">#REF!</definedName>
    <definedName name="geagheahae" localSheetId="1">#REF!</definedName>
    <definedName name="geagheahae" localSheetId="13">#REF!</definedName>
    <definedName name="geagheahae" localSheetId="5">#REF!</definedName>
    <definedName name="geagheahae" localSheetId="4">#REF!</definedName>
    <definedName name="geagheahae">#REF!</definedName>
    <definedName name="gehtehreth" localSheetId="12">[1]Plan1!#REF!</definedName>
    <definedName name="gehtehreth" localSheetId="14">[1]Plan1!#REF!</definedName>
    <definedName name="gehtehreth" localSheetId="15">[1]Plan1!#REF!</definedName>
    <definedName name="gehtehreth" localSheetId="3">[1]Plan1!#REF!</definedName>
    <definedName name="gehtehreth" localSheetId="7">[1]Plan1!#REF!</definedName>
    <definedName name="gehtehreth" localSheetId="1">[1]Plan1!#REF!</definedName>
    <definedName name="gehtehreth" localSheetId="13">[1]Plan1!#REF!</definedName>
    <definedName name="gehtehreth" localSheetId="5">[1]Plan1!#REF!</definedName>
    <definedName name="gehtehreth" localSheetId="4">[1]Plan1!#REF!</definedName>
    <definedName name="gehtehreth">[1]Plan1!#REF!</definedName>
    <definedName name="GEQRGQER" localSheetId="12">#REF!</definedName>
    <definedName name="GEQRGQER" localSheetId="14">#REF!</definedName>
    <definedName name="GEQRGQER" localSheetId="3">#REF!</definedName>
    <definedName name="GEQRGQER" localSheetId="7">#REF!</definedName>
    <definedName name="GEQRGQER" localSheetId="1">#REF!</definedName>
    <definedName name="GEQRGQER" localSheetId="13">#REF!</definedName>
    <definedName name="GEQRGQER">#REF!</definedName>
    <definedName name="gerget" localSheetId="12">#REF!</definedName>
    <definedName name="gerget" localSheetId="14">#REF!</definedName>
    <definedName name="gerget" localSheetId="15">#REF!</definedName>
    <definedName name="gerget" localSheetId="3">#REF!</definedName>
    <definedName name="gerget" localSheetId="7">#REF!</definedName>
    <definedName name="gerget" localSheetId="1">#REF!</definedName>
    <definedName name="gerget" localSheetId="13">#REF!</definedName>
    <definedName name="gerget" localSheetId="5">#REF!</definedName>
    <definedName name="gerget" localSheetId="4">#REF!</definedName>
    <definedName name="gerget">#REF!</definedName>
    <definedName name="gerwgg" localSheetId="12">#REF!</definedName>
    <definedName name="gerwgg" localSheetId="14">#REF!</definedName>
    <definedName name="gerwgg" localSheetId="15">#REF!</definedName>
    <definedName name="gerwgg" localSheetId="3">#REF!</definedName>
    <definedName name="gerwgg" localSheetId="7">#REF!</definedName>
    <definedName name="gerwgg" localSheetId="1">#REF!</definedName>
    <definedName name="gerwgg" localSheetId="13">#REF!</definedName>
    <definedName name="gerwgg" localSheetId="5">#REF!</definedName>
    <definedName name="gerwgg" localSheetId="4">#REF!</definedName>
    <definedName name="gerwgg">#REF!</definedName>
    <definedName name="GETE" localSheetId="12">#REF!</definedName>
    <definedName name="GETE" localSheetId="14">#REF!</definedName>
    <definedName name="GETE" localSheetId="15">#REF!</definedName>
    <definedName name="GETE" localSheetId="3">#REF!</definedName>
    <definedName name="GETE" localSheetId="7">#REF!</definedName>
    <definedName name="GETE" localSheetId="1">#REF!</definedName>
    <definedName name="GETE" localSheetId="13">#REF!</definedName>
    <definedName name="GETE" localSheetId="5">#REF!</definedName>
    <definedName name="GETE" localSheetId="4">#REF!</definedName>
    <definedName name="GETE">#REF!</definedName>
    <definedName name="getgtegt" localSheetId="12">#REF!</definedName>
    <definedName name="getgtegt" localSheetId="14">#REF!</definedName>
    <definedName name="getgtegt" localSheetId="15">#REF!</definedName>
    <definedName name="getgtegt" localSheetId="3">#REF!</definedName>
    <definedName name="getgtegt" localSheetId="7">#REF!</definedName>
    <definedName name="getgtegt" localSheetId="1">#REF!</definedName>
    <definedName name="getgtegt" localSheetId="13">#REF!</definedName>
    <definedName name="getgtegt" localSheetId="5">#REF!</definedName>
    <definedName name="getgtegt" localSheetId="4">#REF!</definedName>
    <definedName name="getgtegt">#REF!</definedName>
    <definedName name="GFS" localSheetId="12">#REF!</definedName>
    <definedName name="GFS" localSheetId="14">#REF!</definedName>
    <definedName name="GFS" localSheetId="15">#REF!</definedName>
    <definedName name="GFS" localSheetId="3">#REF!</definedName>
    <definedName name="GFS" localSheetId="7">#REF!</definedName>
    <definedName name="GFS" localSheetId="1">#REF!</definedName>
    <definedName name="GFS" localSheetId="13">#REF!</definedName>
    <definedName name="GFS" localSheetId="5">#REF!</definedName>
    <definedName name="GFS" localSheetId="4">#REF!</definedName>
    <definedName name="GFS">#REF!</definedName>
    <definedName name="GGGE" localSheetId="12">#REF!</definedName>
    <definedName name="GGGE" localSheetId="14">#REF!</definedName>
    <definedName name="GGGE" localSheetId="15">#REF!</definedName>
    <definedName name="GGGE" localSheetId="3">#REF!</definedName>
    <definedName name="GGGE" localSheetId="7">#REF!</definedName>
    <definedName name="GGGE" localSheetId="1">#REF!</definedName>
    <definedName name="GGGE" localSheetId="13">#REF!</definedName>
    <definedName name="GGGE" localSheetId="5">#REF!</definedName>
    <definedName name="GGGE" localSheetId="4">#REF!</definedName>
    <definedName name="GGGE">#REF!</definedName>
    <definedName name="ggtrghrthrw" localSheetId="12">#REF!</definedName>
    <definedName name="ggtrghrthrw" localSheetId="14">#REF!</definedName>
    <definedName name="ggtrghrthrw" localSheetId="15">#REF!</definedName>
    <definedName name="ggtrghrthrw" localSheetId="3">#REF!</definedName>
    <definedName name="ggtrghrthrw" localSheetId="7">#REF!</definedName>
    <definedName name="ggtrghrthrw" localSheetId="1">#REF!</definedName>
    <definedName name="ggtrghrthrw" localSheetId="13">#REF!</definedName>
    <definedName name="ggtrghrthrw" localSheetId="5">#REF!</definedName>
    <definedName name="ggtrghrthrw" localSheetId="4">#REF!</definedName>
    <definedName name="ggtrghrthrw">#REF!</definedName>
    <definedName name="ggye4e5t" localSheetId="12">#REF!</definedName>
    <definedName name="ggye4e5t" localSheetId="14">#REF!</definedName>
    <definedName name="ggye4e5t" localSheetId="15">#REF!</definedName>
    <definedName name="ggye4e5t" localSheetId="3">#REF!</definedName>
    <definedName name="ggye4e5t" localSheetId="7">#REF!</definedName>
    <definedName name="ggye4e5t" localSheetId="1">#REF!</definedName>
    <definedName name="ggye4e5t" localSheetId="13">#REF!</definedName>
    <definedName name="ggye4e5t" localSheetId="5">#REF!</definedName>
    <definedName name="ggye4e5t" localSheetId="4">#REF!</definedName>
    <definedName name="ggye4e5t">#REF!</definedName>
    <definedName name="ghrthrheh" localSheetId="12">#REF!</definedName>
    <definedName name="ghrthrheh" localSheetId="14">#REF!</definedName>
    <definedName name="ghrthrheh" localSheetId="3">#REF!</definedName>
    <definedName name="ghrthrheh" localSheetId="1">#REF!</definedName>
    <definedName name="ghrthrheh" localSheetId="13">#REF!</definedName>
    <definedName name="ghrthrheh">#REF!</definedName>
    <definedName name="ghrthtw" localSheetId="12">#REF!</definedName>
    <definedName name="ghrthtw" localSheetId="14">#REF!</definedName>
    <definedName name="ghrthtw" localSheetId="15">#REF!</definedName>
    <definedName name="ghrthtw" localSheetId="3">#REF!</definedName>
    <definedName name="ghrthtw" localSheetId="7">#REF!</definedName>
    <definedName name="ghrthtw" localSheetId="1">#REF!</definedName>
    <definedName name="ghrthtw" localSheetId="13">#REF!</definedName>
    <definedName name="ghrthtw" localSheetId="5">#REF!</definedName>
    <definedName name="ghrthtw" localSheetId="4">#REF!</definedName>
    <definedName name="ghrthtw">#REF!</definedName>
    <definedName name="ghtrgw" localSheetId="12">#REF!</definedName>
    <definedName name="ghtrgw" localSheetId="14">#REF!</definedName>
    <definedName name="ghtrgw" localSheetId="15">#REF!</definedName>
    <definedName name="ghtrgw" localSheetId="3">#REF!</definedName>
    <definedName name="ghtrgw" localSheetId="7">#REF!</definedName>
    <definedName name="ghtrgw" localSheetId="1">#REF!</definedName>
    <definedName name="ghtrgw" localSheetId="13">#REF!</definedName>
    <definedName name="ghtrgw" localSheetId="5">#REF!</definedName>
    <definedName name="ghtrgw" localSheetId="4">#REF!</definedName>
    <definedName name="ghtrgw">#REF!</definedName>
    <definedName name="ghytfjtf" localSheetId="12">#REF!</definedName>
    <definedName name="ghytfjtf" localSheetId="14">#REF!</definedName>
    <definedName name="ghytfjtf" localSheetId="15">#REF!</definedName>
    <definedName name="ghytfjtf" localSheetId="3">#REF!</definedName>
    <definedName name="ghytfjtf" localSheetId="7">#REF!</definedName>
    <definedName name="ghytfjtf" localSheetId="1">#REF!</definedName>
    <definedName name="ghytfjtf" localSheetId="13">#REF!</definedName>
    <definedName name="ghytfjtf" localSheetId="5">#REF!</definedName>
    <definedName name="ghytfjtf" localSheetId="4">#REF!</definedName>
    <definedName name="ghytfjtf">#REF!</definedName>
    <definedName name="gregerg" localSheetId="12">[1]Plan1!#REF!</definedName>
    <definedName name="gregerg" localSheetId="14">[1]Plan1!#REF!</definedName>
    <definedName name="gregerg" localSheetId="3">[1]Plan1!#REF!</definedName>
    <definedName name="gregerg" localSheetId="7">[1]Plan1!#REF!</definedName>
    <definedName name="gregerg" localSheetId="1">[1]Plan1!#REF!</definedName>
    <definedName name="gregerg" localSheetId="13">[1]Plan1!#REF!</definedName>
    <definedName name="gregerg">[1]Plan1!#REF!</definedName>
    <definedName name="greq" localSheetId="12">#REF!</definedName>
    <definedName name="greq" localSheetId="14">#REF!</definedName>
    <definedName name="greq" localSheetId="15">#REF!</definedName>
    <definedName name="greq" localSheetId="3">#REF!</definedName>
    <definedName name="greq" localSheetId="7">#REF!</definedName>
    <definedName name="greq" localSheetId="1">#REF!</definedName>
    <definedName name="greq" localSheetId="13">#REF!</definedName>
    <definedName name="greq" localSheetId="5">#REF!</definedName>
    <definedName name="greq" localSheetId="4">#REF!</definedName>
    <definedName name="greq">#REF!</definedName>
    <definedName name="GRETWER" localSheetId="12">#REF!</definedName>
    <definedName name="GRETWER" localSheetId="14">#REF!</definedName>
    <definedName name="GRETWER" localSheetId="3">#REF!</definedName>
    <definedName name="GRETWER" localSheetId="7">#REF!</definedName>
    <definedName name="GRETWER" localSheetId="1">#REF!</definedName>
    <definedName name="GRETWER" localSheetId="13">#REF!</definedName>
    <definedName name="GRETWER">#REF!</definedName>
    <definedName name="GRGA" localSheetId="12">#REF!</definedName>
    <definedName name="GRGA" localSheetId="14">#REF!</definedName>
    <definedName name="GRGA" localSheetId="15">#REF!</definedName>
    <definedName name="GRGA" localSheetId="3">#REF!</definedName>
    <definedName name="GRGA" localSheetId="7">#REF!</definedName>
    <definedName name="GRGA" localSheetId="1">#REF!</definedName>
    <definedName name="GRGA" localSheetId="13">#REF!</definedName>
    <definedName name="GRGA" localSheetId="5">#REF!</definedName>
    <definedName name="GRGA" localSheetId="4">#REF!</definedName>
    <definedName name="GRGA">#REF!</definedName>
    <definedName name="grrg" localSheetId="12">#REF!</definedName>
    <definedName name="grrg" localSheetId="3">#REF!</definedName>
    <definedName name="grrg" localSheetId="1">#REF!</definedName>
    <definedName name="grrg" localSheetId="13">#REF!</definedName>
    <definedName name="grrg">#REF!</definedName>
    <definedName name="GRWGW" localSheetId="12">'[2]Memo RERA'!#REF!</definedName>
    <definedName name="GRWGW" localSheetId="14">'[2]Memo RERA'!#REF!</definedName>
    <definedName name="GRWGW" localSheetId="15">'[2]Memo RERA'!#REF!</definedName>
    <definedName name="GRWGW" localSheetId="3">'[2]Memo RERA'!#REF!</definedName>
    <definedName name="GRWGW" localSheetId="7">'[2]Memo RERA'!#REF!</definedName>
    <definedName name="GRWGW" localSheetId="1">'[2]Memo RERA'!#REF!</definedName>
    <definedName name="GRWGW" localSheetId="13">'[2]Memo RERA'!#REF!</definedName>
    <definedName name="GRWGW" localSheetId="5">'[2]Memo RERA'!#REF!</definedName>
    <definedName name="GRWGW" localSheetId="4">'[2]Memo RERA'!#REF!</definedName>
    <definedName name="GRWGW">'[2]Memo RERA'!#REF!</definedName>
    <definedName name="grwwrt" localSheetId="12">#REF!</definedName>
    <definedName name="grwwrt" localSheetId="14">#REF!</definedName>
    <definedName name="grwwrt" localSheetId="15">#REF!</definedName>
    <definedName name="grwwrt" localSheetId="3">#REF!</definedName>
    <definedName name="grwwrt" localSheetId="7">#REF!</definedName>
    <definedName name="grwwrt" localSheetId="1">#REF!</definedName>
    <definedName name="grwwrt" localSheetId="13">#REF!</definedName>
    <definedName name="grwwrt" localSheetId="5">#REF!</definedName>
    <definedName name="grwwrt" localSheetId="4">#REF!</definedName>
    <definedName name="grwwrt">#REF!</definedName>
    <definedName name="gsd" localSheetId="12">'[2]Memo RERA'!#REF!</definedName>
    <definedName name="gsd" localSheetId="14">'[2]Memo RERA'!#REF!</definedName>
    <definedName name="gsd" localSheetId="15">'[2]Memo RERA'!#REF!</definedName>
    <definedName name="gsd" localSheetId="3">'[2]Memo RERA'!#REF!</definedName>
    <definedName name="gsd" localSheetId="7">'[2]Memo RERA'!#REF!</definedName>
    <definedName name="gsd" localSheetId="1">'[2]Memo RERA'!#REF!</definedName>
    <definedName name="gsd" localSheetId="13">'[2]Memo RERA'!#REF!</definedName>
    <definedName name="gsd" localSheetId="5">'[2]Memo RERA'!#REF!</definedName>
    <definedName name="gsd" localSheetId="4">'[2]Memo RERA'!#REF!</definedName>
    <definedName name="gsd">'[2]Memo RERA'!#REF!</definedName>
    <definedName name="gstgtht" localSheetId="12">#REF!</definedName>
    <definedName name="gstgtht" localSheetId="3">#REF!</definedName>
    <definedName name="gstgtht" localSheetId="1">#REF!</definedName>
    <definedName name="gstgtht">#REF!</definedName>
    <definedName name="gthh4" localSheetId="12">#REF!</definedName>
    <definedName name="gthh4" localSheetId="14">#REF!</definedName>
    <definedName name="gthh4" localSheetId="15">#REF!</definedName>
    <definedName name="gthh4" localSheetId="3">#REF!</definedName>
    <definedName name="gthh4" localSheetId="7">#REF!</definedName>
    <definedName name="gthh4" localSheetId="1">#REF!</definedName>
    <definedName name="gthh4" localSheetId="13">#REF!</definedName>
    <definedName name="gthh4" localSheetId="5">#REF!</definedName>
    <definedName name="gthh4" localSheetId="4">#REF!</definedName>
    <definedName name="gthh4">#REF!</definedName>
    <definedName name="GTR" localSheetId="12">#REF!</definedName>
    <definedName name="GTR" localSheetId="14">#REF!</definedName>
    <definedName name="GTR" localSheetId="15">#REF!</definedName>
    <definedName name="GTR" localSheetId="3">#REF!</definedName>
    <definedName name="GTR" localSheetId="7">#REF!</definedName>
    <definedName name="GTR" localSheetId="1">#REF!</definedName>
    <definedName name="GTR" localSheetId="13">#REF!</definedName>
    <definedName name="GTR" localSheetId="5">#REF!</definedName>
    <definedName name="GTR" localSheetId="4">#REF!</definedName>
    <definedName name="GTR">#REF!</definedName>
    <definedName name="GTRGER" localSheetId="12">#REF!</definedName>
    <definedName name="GTRGER" localSheetId="14">#REF!</definedName>
    <definedName name="GTRGER" localSheetId="15">#REF!</definedName>
    <definedName name="GTRGER" localSheetId="3">#REF!</definedName>
    <definedName name="GTRGER" localSheetId="7">#REF!</definedName>
    <definedName name="GTRGER" localSheetId="1">#REF!</definedName>
    <definedName name="GTRGER" localSheetId="13">#REF!</definedName>
    <definedName name="GTRGER" localSheetId="5">#REF!</definedName>
    <definedName name="GTRGER" localSheetId="4">#REF!</definedName>
    <definedName name="GTRGER">#REF!</definedName>
    <definedName name="gtwgtwgwhg" localSheetId="12">#REF!</definedName>
    <definedName name="gtwgtwgwhg" localSheetId="14">#REF!</definedName>
    <definedName name="gtwgtwgwhg" localSheetId="15">#REF!</definedName>
    <definedName name="gtwgtwgwhg" localSheetId="3">#REF!</definedName>
    <definedName name="gtwgtwgwhg" localSheetId="7">#REF!</definedName>
    <definedName name="gtwgtwgwhg" localSheetId="1">#REF!</definedName>
    <definedName name="gtwgtwgwhg" localSheetId="13">#REF!</definedName>
    <definedName name="gtwgtwgwhg" localSheetId="5">#REF!</definedName>
    <definedName name="gtwgtwgwhg" localSheetId="4">#REF!</definedName>
    <definedName name="gtwgtwgwhg">#REF!</definedName>
    <definedName name="GTWHW" localSheetId="12">#REF!</definedName>
    <definedName name="GTWHW" localSheetId="14">#REF!</definedName>
    <definedName name="GTWHW" localSheetId="3">#REF!</definedName>
    <definedName name="GTWHW" localSheetId="7">#REF!</definedName>
    <definedName name="GTWHW" localSheetId="1">#REF!</definedName>
    <definedName name="GTWHW" localSheetId="13">#REF!</definedName>
    <definedName name="GTWHW">#REF!</definedName>
    <definedName name="GWGWR" localSheetId="12">#REF!</definedName>
    <definedName name="GWGWR" localSheetId="14">#REF!</definedName>
    <definedName name="GWGWR" localSheetId="15">#REF!</definedName>
    <definedName name="GWGWR" localSheetId="3">#REF!</definedName>
    <definedName name="GWGWR" localSheetId="7">#REF!</definedName>
    <definedName name="GWGWR" localSheetId="1">#REF!</definedName>
    <definedName name="GWGWR" localSheetId="13">#REF!</definedName>
    <definedName name="GWGWR" localSheetId="5">#REF!</definedName>
    <definedName name="GWGWR" localSheetId="4">#REF!</definedName>
    <definedName name="GWGWR">#REF!</definedName>
    <definedName name="gwregw" localSheetId="12">#REF!</definedName>
    <definedName name="gwregw" localSheetId="14">#REF!</definedName>
    <definedName name="gwregw" localSheetId="15">#REF!</definedName>
    <definedName name="gwregw" localSheetId="3">#REF!</definedName>
    <definedName name="gwregw" localSheetId="7">#REF!</definedName>
    <definedName name="gwregw" localSheetId="1">#REF!</definedName>
    <definedName name="gwregw" localSheetId="13">#REF!</definedName>
    <definedName name="gwregw" localSheetId="5">#REF!</definedName>
    <definedName name="gwregw" localSheetId="4">#REF!</definedName>
    <definedName name="gwregw">#REF!</definedName>
    <definedName name="gwrgrwgwr" localSheetId="12">[1]Plan1!#REF!</definedName>
    <definedName name="gwrgrwgwr" localSheetId="14">[1]Plan1!#REF!</definedName>
    <definedName name="gwrgrwgwr" localSheetId="3">[1]Plan1!#REF!</definedName>
    <definedName name="gwrgrwgwr" localSheetId="7">[1]Plan1!#REF!</definedName>
    <definedName name="gwrgrwgwr" localSheetId="1">[1]Plan1!#REF!</definedName>
    <definedName name="gwrgrwgwr" localSheetId="13">[1]Plan1!#REF!</definedName>
    <definedName name="gwrgrwgwr">[1]Plan1!#REF!</definedName>
    <definedName name="gwtgwgwr" localSheetId="12">#REF!</definedName>
    <definedName name="gwtgwgwr" localSheetId="14">#REF!</definedName>
    <definedName name="gwtgwgwr" localSheetId="15">#REF!</definedName>
    <definedName name="gwtgwgwr" localSheetId="3">#REF!</definedName>
    <definedName name="gwtgwgwr" localSheetId="7">#REF!</definedName>
    <definedName name="gwtgwgwr" localSheetId="1">#REF!</definedName>
    <definedName name="gwtgwgwr" localSheetId="13">#REF!</definedName>
    <definedName name="gwtgwgwr" localSheetId="5">#REF!</definedName>
    <definedName name="gwtgwgwr" localSheetId="4">#REF!</definedName>
    <definedName name="gwtgwgwr">#REF!</definedName>
    <definedName name="h_esc_man" localSheetId="12">#REF!</definedName>
    <definedName name="h_esc_man" localSheetId="14">#REF!</definedName>
    <definedName name="h_esc_man" localSheetId="15">#REF!</definedName>
    <definedName name="h_esc_man" localSheetId="3">#REF!</definedName>
    <definedName name="h_esc_man" localSheetId="7">#REF!</definedName>
    <definedName name="h_esc_man" localSheetId="1">#REF!</definedName>
    <definedName name="h_esc_man" localSheetId="13">#REF!</definedName>
    <definedName name="h_esc_man" localSheetId="5">#REF!</definedName>
    <definedName name="h_esc_man" localSheetId="4">#REF!</definedName>
    <definedName name="h_esc_man">#REF!</definedName>
    <definedName name="h4q6y" localSheetId="12">#REF!</definedName>
    <definedName name="h4q6y" localSheetId="14">#REF!</definedName>
    <definedName name="h4q6y" localSheetId="15">#REF!</definedName>
    <definedName name="h4q6y" localSheetId="3">#REF!</definedName>
    <definedName name="h4q6y" localSheetId="7">#REF!</definedName>
    <definedName name="h4q6y" localSheetId="1">#REF!</definedName>
    <definedName name="h4q6y" localSheetId="13">#REF!</definedName>
    <definedName name="h4q6y" localSheetId="5">#REF!</definedName>
    <definedName name="h4q6y" localSheetId="4">#REF!</definedName>
    <definedName name="h4q6y">#REF!</definedName>
    <definedName name="H5Y" localSheetId="12">[1]Plan1!#REF!</definedName>
    <definedName name="H5Y" localSheetId="14">[1]Plan1!#REF!</definedName>
    <definedName name="H5Y" localSheetId="3">[1]Plan1!#REF!</definedName>
    <definedName name="H5Y" localSheetId="1">[1]Plan1!#REF!</definedName>
    <definedName name="H5Y" localSheetId="13">[1]Plan1!#REF!</definedName>
    <definedName name="H5Y">[1]Plan1!#REF!</definedName>
    <definedName name="HDHREHTY" localSheetId="12">#REF!</definedName>
    <definedName name="HDHREHTY" localSheetId="14">#REF!</definedName>
    <definedName name="HDHREHTY" localSheetId="15">#REF!</definedName>
    <definedName name="HDHREHTY" localSheetId="3">#REF!</definedName>
    <definedName name="HDHREHTY" localSheetId="7">#REF!</definedName>
    <definedName name="HDHREHTY" localSheetId="1">#REF!</definedName>
    <definedName name="HDHREHTY" localSheetId="13">#REF!</definedName>
    <definedName name="HDHREHTY" localSheetId="5">#REF!</definedName>
    <definedName name="HDHREHTY" localSheetId="4">#REF!</definedName>
    <definedName name="HDHREHTY">#REF!</definedName>
    <definedName name="HERS" localSheetId="12">#REF!</definedName>
    <definedName name="HERS" localSheetId="14">#REF!</definedName>
    <definedName name="HERS" localSheetId="15">#REF!</definedName>
    <definedName name="HERS" localSheetId="3">#REF!</definedName>
    <definedName name="HERS" localSheetId="7">#REF!</definedName>
    <definedName name="HERS" localSheetId="1">#REF!</definedName>
    <definedName name="HERS" localSheetId="13">#REF!</definedName>
    <definedName name="HERS" localSheetId="5">#REF!</definedName>
    <definedName name="HERS" localSheetId="4">#REF!</definedName>
    <definedName name="HERS">#REF!</definedName>
    <definedName name="hh5uj" localSheetId="12">#REF!</definedName>
    <definedName name="hh5uj" localSheetId="14">#REF!</definedName>
    <definedName name="hh5uj" localSheetId="15">#REF!</definedName>
    <definedName name="hh5uj" localSheetId="3">#REF!</definedName>
    <definedName name="hh5uj" localSheetId="7">#REF!</definedName>
    <definedName name="hh5uj" localSheetId="1">#REF!</definedName>
    <definedName name="hh5uj" localSheetId="13">#REF!</definedName>
    <definedName name="hh5uj" localSheetId="5">#REF!</definedName>
    <definedName name="hh5uj" localSheetId="4">#REF!</definedName>
    <definedName name="hh5uj">#REF!</definedName>
    <definedName name="HRYHREH" localSheetId="12">#REF!</definedName>
    <definedName name="HRYHREH" localSheetId="14">#REF!</definedName>
    <definedName name="HRYHREH" localSheetId="3">#REF!</definedName>
    <definedName name="HRYHREH" localSheetId="7">#REF!</definedName>
    <definedName name="HRYHREH" localSheetId="1">#REF!</definedName>
    <definedName name="HRYHREH" localSheetId="13">#REF!</definedName>
    <definedName name="HRYHREH">#REF!</definedName>
    <definedName name="HSH" localSheetId="12">#REF!</definedName>
    <definedName name="HSH" localSheetId="14">#REF!</definedName>
    <definedName name="HSH" localSheetId="15">#REF!</definedName>
    <definedName name="HSH" localSheetId="3">#REF!</definedName>
    <definedName name="HSH" localSheetId="7">#REF!</definedName>
    <definedName name="HSH" localSheetId="1">#REF!</definedName>
    <definedName name="HSH" localSheetId="13">#REF!</definedName>
    <definedName name="HSH" localSheetId="5">#REF!</definedName>
    <definedName name="HSH" localSheetId="4">#REF!</definedName>
    <definedName name="HSH">#REF!</definedName>
    <definedName name="htht" localSheetId="12">[1]Plan1!#REF!</definedName>
    <definedName name="htht" localSheetId="3">[1]Plan1!#REF!</definedName>
    <definedName name="htht" localSheetId="1">[1]Plan1!#REF!</definedName>
    <definedName name="htht">[1]Plan1!#REF!</definedName>
    <definedName name="hw5yu5w3" localSheetId="12">#REF!</definedName>
    <definedName name="hw5yu5w3" localSheetId="14">#REF!</definedName>
    <definedName name="hw5yu5w3" localSheetId="15">#REF!</definedName>
    <definedName name="hw5yu5w3" localSheetId="3">#REF!</definedName>
    <definedName name="hw5yu5w3" localSheetId="7">#REF!</definedName>
    <definedName name="hw5yu5w3" localSheetId="1">#REF!</definedName>
    <definedName name="hw5yu5w3" localSheetId="13">#REF!</definedName>
    <definedName name="hw5yu5w3" localSheetId="5">#REF!</definedName>
    <definedName name="hw5yu5w3" localSheetId="4">#REF!</definedName>
    <definedName name="hw5yu5w3">#REF!</definedName>
    <definedName name="hythyth35y" localSheetId="12">#REF!</definedName>
    <definedName name="hythyth35y" localSheetId="14">#REF!</definedName>
    <definedName name="hythyth35y" localSheetId="3">#REF!</definedName>
    <definedName name="hythyth35y" localSheetId="7">#REF!</definedName>
    <definedName name="hythyth35y" localSheetId="1">#REF!</definedName>
    <definedName name="hythyth35y" localSheetId="13">#REF!</definedName>
    <definedName name="hythyth35y">#REF!</definedName>
    <definedName name="IKUI" localSheetId="12">#REF!</definedName>
    <definedName name="IKUI" localSheetId="14">#REF!</definedName>
    <definedName name="IKUI" localSheetId="3">#REF!</definedName>
    <definedName name="IKUI" localSheetId="7">#REF!</definedName>
    <definedName name="IKUI" localSheetId="1">#REF!</definedName>
    <definedName name="IKUI" localSheetId="13">#REF!</definedName>
    <definedName name="IKUI">#REF!</definedName>
    <definedName name="ITENS" localSheetId="12">#REF!</definedName>
    <definedName name="ITENS" localSheetId="14">#REF!</definedName>
    <definedName name="ITENS" localSheetId="15">#REF!</definedName>
    <definedName name="ITENS" localSheetId="3">#REF!</definedName>
    <definedName name="ITENS" localSheetId="7">#REF!</definedName>
    <definedName name="ITENS" localSheetId="1">#REF!</definedName>
    <definedName name="ITENS" localSheetId="13">#REF!</definedName>
    <definedName name="ITENS" localSheetId="5">#REF!</definedName>
    <definedName name="ITENS" localSheetId="4">#REF!</definedName>
    <definedName name="ITENS">#REF!</definedName>
    <definedName name="J´POJ" localSheetId="12">#REF!</definedName>
    <definedName name="J´POJ" localSheetId="14">#REF!</definedName>
    <definedName name="J´POJ" localSheetId="15">#REF!</definedName>
    <definedName name="J´POJ" localSheetId="3">#REF!</definedName>
    <definedName name="J´POJ" localSheetId="7">#REF!</definedName>
    <definedName name="J´POJ" localSheetId="1">#REF!</definedName>
    <definedName name="J´POJ" localSheetId="13">#REF!</definedName>
    <definedName name="J´POJ" localSheetId="5">#REF!</definedName>
    <definedName name="J´POJ" localSheetId="4">#REF!</definedName>
    <definedName name="J´POJ">#REF!</definedName>
    <definedName name="JGJCD" localSheetId="12">#REF!</definedName>
    <definedName name="JGJCD" localSheetId="14">#REF!</definedName>
    <definedName name="JGJCD" localSheetId="15">#REF!</definedName>
    <definedName name="JGJCD" localSheetId="3">#REF!</definedName>
    <definedName name="JGJCD" localSheetId="7">#REF!</definedName>
    <definedName name="JGJCD" localSheetId="1">#REF!</definedName>
    <definedName name="JGJCD" localSheetId="13">#REF!</definedName>
    <definedName name="JGJCD" localSheetId="5">#REF!</definedName>
    <definedName name="JGJCD" localSheetId="4">#REF!</definedName>
    <definedName name="JGJCD">#REF!</definedName>
    <definedName name="jkitukl" localSheetId="12">#REF!</definedName>
    <definedName name="jkitukl" localSheetId="14">#REF!</definedName>
    <definedName name="jkitukl" localSheetId="15">#REF!</definedName>
    <definedName name="jkitukl" localSheetId="3">#REF!</definedName>
    <definedName name="jkitukl" localSheetId="7">#REF!</definedName>
    <definedName name="jkitukl" localSheetId="1">#REF!</definedName>
    <definedName name="jkitukl" localSheetId="13">#REF!</definedName>
    <definedName name="jkitukl" localSheetId="5">#REF!</definedName>
    <definedName name="jkitukl" localSheetId="4">#REF!</definedName>
    <definedName name="jkitukl">#REF!</definedName>
    <definedName name="JKPJ" localSheetId="12">#REF!</definedName>
    <definedName name="JKPJ" localSheetId="14">#REF!</definedName>
    <definedName name="JKPJ" localSheetId="15">#REF!</definedName>
    <definedName name="JKPJ" localSheetId="3">#REF!</definedName>
    <definedName name="JKPJ" localSheetId="7">#REF!</definedName>
    <definedName name="JKPJ" localSheetId="1">#REF!</definedName>
    <definedName name="JKPJ" localSheetId="13">#REF!</definedName>
    <definedName name="JKPJ" localSheetId="5">#REF!</definedName>
    <definedName name="JKPJ" localSheetId="4">#REF!</definedName>
    <definedName name="JKPJ">#REF!</definedName>
    <definedName name="JRTYJ" localSheetId="12">#REF!</definedName>
    <definedName name="JRTYJ" localSheetId="14">#REF!</definedName>
    <definedName name="JRTYJ" localSheetId="15">#REF!</definedName>
    <definedName name="JRTYJ" localSheetId="3">#REF!</definedName>
    <definedName name="JRTYJ" localSheetId="7">#REF!</definedName>
    <definedName name="JRTYJ" localSheetId="1">#REF!</definedName>
    <definedName name="JRTYJ" localSheetId="13">#REF!</definedName>
    <definedName name="JRTYJ" localSheetId="5">#REF!</definedName>
    <definedName name="JRTYJ" localSheetId="4">#REF!</definedName>
    <definedName name="JRTYJ">#REF!</definedName>
    <definedName name="JTYEJEJETUJ" localSheetId="12">#REF!</definedName>
    <definedName name="JTYEJEJETUJ" localSheetId="14">#REF!</definedName>
    <definedName name="JTYEJEJETUJ" localSheetId="3">#REF!</definedName>
    <definedName name="JTYEJEJETUJ" localSheetId="1">#REF!</definedName>
    <definedName name="JTYEJEJETUJ" localSheetId="13">#REF!</definedName>
    <definedName name="JTYEJEJETUJ">#REF!</definedName>
    <definedName name="JTYJUJRI" localSheetId="12">#REF!</definedName>
    <definedName name="JTYJUJRI" localSheetId="14">#REF!</definedName>
    <definedName name="JTYJUJRI" localSheetId="15">#REF!</definedName>
    <definedName name="JTYJUJRI" localSheetId="3">#REF!</definedName>
    <definedName name="JTYJUJRI" localSheetId="7">#REF!</definedName>
    <definedName name="JTYJUJRI" localSheetId="1">#REF!</definedName>
    <definedName name="JTYJUJRI" localSheetId="13">#REF!</definedName>
    <definedName name="JTYJUJRI" localSheetId="5">#REF!</definedName>
    <definedName name="JTYJUJRI" localSheetId="4">#REF!</definedName>
    <definedName name="JTYJUJRI">#REF!</definedName>
    <definedName name="jythsrhrshysr" localSheetId="12">#REF!</definedName>
    <definedName name="jythsrhrshysr" localSheetId="14">#REF!</definedName>
    <definedName name="jythsrhrshysr" localSheetId="3">#REF!</definedName>
    <definedName name="jythsrhrshysr" localSheetId="1">#REF!</definedName>
    <definedName name="jythsrhrshysr" localSheetId="13">#REF!</definedName>
    <definedName name="jythsrhrshysr">#REF!</definedName>
    <definedName name="KHIKLP" localSheetId="12">#REF!</definedName>
    <definedName name="KHIKLP" localSheetId="14">#REF!</definedName>
    <definedName name="KHIKLP" localSheetId="3">#REF!</definedName>
    <definedName name="KHIKLP" localSheetId="7">#REF!</definedName>
    <definedName name="KHIKLP" localSheetId="1">#REF!</definedName>
    <definedName name="KHIKLP" localSheetId="13">#REF!</definedName>
    <definedName name="KHIKLP">#REF!</definedName>
    <definedName name="khli" localSheetId="12">#REF!</definedName>
    <definedName name="khli" localSheetId="14">#REF!</definedName>
    <definedName name="khli" localSheetId="15">#REF!</definedName>
    <definedName name="khli" localSheetId="3">#REF!</definedName>
    <definedName name="khli" localSheetId="7">#REF!</definedName>
    <definedName name="khli" localSheetId="1">#REF!</definedName>
    <definedName name="khli" localSheetId="13">#REF!</definedName>
    <definedName name="khli" localSheetId="5">#REF!</definedName>
    <definedName name="khli" localSheetId="4">#REF!</definedName>
    <definedName name="khli">#REF!</definedName>
    <definedName name="kplo" localSheetId="12">[1]Plan1!#REF!</definedName>
    <definedName name="kplo" localSheetId="14">[1]Plan1!#REF!</definedName>
    <definedName name="kplo" localSheetId="3">[1]Plan1!#REF!</definedName>
    <definedName name="kplo" localSheetId="1">[1]Plan1!#REF!</definedName>
    <definedName name="kplo" localSheetId="13">[1]Plan1!#REF!</definedName>
    <definedName name="kplo">[1]Plan1!#REF!</definedName>
    <definedName name="laranjal" localSheetId="12">#REF!</definedName>
    <definedName name="laranjal" localSheetId="14">#REF!</definedName>
    <definedName name="laranjal" localSheetId="15">#REF!</definedName>
    <definedName name="laranjal" localSheetId="3">#REF!</definedName>
    <definedName name="laranjal" localSheetId="7">#REF!</definedName>
    <definedName name="laranjal" localSheetId="1">#REF!</definedName>
    <definedName name="laranjal" localSheetId="13">#REF!</definedName>
    <definedName name="laranjal" localSheetId="5">#REF!</definedName>
    <definedName name="laranjal" localSheetId="4">#REF!</definedName>
    <definedName name="laranjal">#REF!</definedName>
    <definedName name="largura" localSheetId="12">#REF!</definedName>
    <definedName name="largura" localSheetId="14">#REF!</definedName>
    <definedName name="largura" localSheetId="15">#REF!</definedName>
    <definedName name="largura" localSheetId="3">#REF!</definedName>
    <definedName name="largura" localSheetId="7">#REF!</definedName>
    <definedName name="largura" localSheetId="1">#REF!</definedName>
    <definedName name="largura" localSheetId="13">#REF!</definedName>
    <definedName name="largura" localSheetId="5">#REF!</definedName>
    <definedName name="largura" localSheetId="4">#REF!</definedName>
    <definedName name="largura">#REF!</definedName>
    <definedName name="liop" localSheetId="12">#REF!</definedName>
    <definedName name="liop" localSheetId="14">#REF!</definedName>
    <definedName name="liop" localSheetId="15">#REF!</definedName>
    <definedName name="liop" localSheetId="3">#REF!</definedName>
    <definedName name="liop" localSheetId="7">#REF!</definedName>
    <definedName name="liop" localSheetId="1">#REF!</definedName>
    <definedName name="liop" localSheetId="13">#REF!</definedName>
    <definedName name="liop" localSheetId="5">#REF!</definedName>
    <definedName name="liop" localSheetId="4">#REF!</definedName>
    <definedName name="liop">#REF!</definedName>
    <definedName name="lixo" localSheetId="12">#REF!</definedName>
    <definedName name="lixo" localSheetId="14">#REF!</definedName>
    <definedName name="lixo" localSheetId="15">#REF!</definedName>
    <definedName name="lixo" localSheetId="3">#REF!</definedName>
    <definedName name="lixo" localSheetId="7">#REF!</definedName>
    <definedName name="lixo" localSheetId="1">#REF!</definedName>
    <definedName name="lixo" localSheetId="13">#REF!</definedName>
    <definedName name="lixo" localSheetId="5">#REF!</definedName>
    <definedName name="lixo" localSheetId="4">#REF!</definedName>
    <definedName name="lixo">#REF!</definedName>
    <definedName name="lk" localSheetId="12">'[2]Memo RERA'!#REF!</definedName>
    <definedName name="lk" localSheetId="14">'[2]Memo RERA'!#REF!</definedName>
    <definedName name="lk" localSheetId="15">'[2]Memo RERA'!#REF!</definedName>
    <definedName name="lk" localSheetId="3">'[2]Memo RERA'!#REF!</definedName>
    <definedName name="lk" localSheetId="7">'[2]Memo RERA'!#REF!</definedName>
    <definedName name="lk" localSheetId="1">'[2]Memo RERA'!#REF!</definedName>
    <definedName name="lk" localSheetId="13">'[2]Memo RERA'!#REF!</definedName>
    <definedName name="lk" localSheetId="5">'[2]Memo RERA'!#REF!</definedName>
    <definedName name="lk" localSheetId="4">'[2]Memo RERA'!#REF!</definedName>
    <definedName name="lk">'[2]Memo RERA'!#REF!</definedName>
    <definedName name="lopolc" localSheetId="12">#REF!</definedName>
    <definedName name="lopolc" localSheetId="14">#REF!</definedName>
    <definedName name="lopolc" localSheetId="15">#REF!</definedName>
    <definedName name="lopolc" localSheetId="3">#REF!</definedName>
    <definedName name="lopolc" localSheetId="7">#REF!</definedName>
    <definedName name="lopolc" localSheetId="1">#REF!</definedName>
    <definedName name="lopolc" localSheetId="13">#REF!</definedName>
    <definedName name="lopolc" localSheetId="5">#REF!</definedName>
    <definedName name="lopolc" localSheetId="4">#REF!</definedName>
    <definedName name="lopolc">#REF!</definedName>
    <definedName name="medicao" localSheetId="12">#REF!</definedName>
    <definedName name="medicao" localSheetId="14">#REF!</definedName>
    <definedName name="medicao" localSheetId="15">#REF!</definedName>
    <definedName name="medicao" localSheetId="3">#REF!</definedName>
    <definedName name="medicao" localSheetId="7">#REF!</definedName>
    <definedName name="medicao" localSheetId="1">#REF!</definedName>
    <definedName name="medicao" localSheetId="13">#REF!</definedName>
    <definedName name="medicao" localSheetId="5">#REF!</definedName>
    <definedName name="medicao" localSheetId="4">#REF!</definedName>
    <definedName name="medicao">#REF!</definedName>
    <definedName name="medicao0" localSheetId="12">#REF!</definedName>
    <definedName name="medicao0" localSheetId="14">#REF!</definedName>
    <definedName name="medicao0" localSheetId="15">#REF!</definedName>
    <definedName name="medicao0" localSheetId="3">#REF!</definedName>
    <definedName name="medicao0" localSheetId="7">#REF!</definedName>
    <definedName name="medicao0" localSheetId="1">#REF!</definedName>
    <definedName name="medicao0" localSheetId="13">#REF!</definedName>
    <definedName name="medicao0" localSheetId="5">#REF!</definedName>
    <definedName name="medicao0" localSheetId="4">#REF!</definedName>
    <definedName name="medicao0">#REF!</definedName>
    <definedName name="medicao4" localSheetId="12">#REF!</definedName>
    <definedName name="medicao4" localSheetId="14">#REF!</definedName>
    <definedName name="medicao4" localSheetId="15">#REF!</definedName>
    <definedName name="medicao4" localSheetId="3">#REF!</definedName>
    <definedName name="medicao4" localSheetId="7">#REF!</definedName>
    <definedName name="medicao4" localSheetId="1">#REF!</definedName>
    <definedName name="medicao4" localSheetId="13">#REF!</definedName>
    <definedName name="medicao4" localSheetId="5">#REF!</definedName>
    <definedName name="medicao4" localSheetId="4">#REF!</definedName>
    <definedName name="medicao4">#REF!</definedName>
    <definedName name="meiofio" localSheetId="12">#REF!</definedName>
    <definedName name="meiofio" localSheetId="14">#REF!</definedName>
    <definedName name="meiofio" localSheetId="15">#REF!</definedName>
    <definedName name="meiofio" localSheetId="3">#REF!</definedName>
    <definedName name="meiofio" localSheetId="7">#REF!</definedName>
    <definedName name="meiofio" localSheetId="1">#REF!</definedName>
    <definedName name="meiofio" localSheetId="13">#REF!</definedName>
    <definedName name="meiofio" localSheetId="5">#REF!</definedName>
    <definedName name="meiofio" localSheetId="4">#REF!</definedName>
    <definedName name="meiofio">#REF!</definedName>
    <definedName name="memo" localSheetId="12">#REF!</definedName>
    <definedName name="memo" localSheetId="14">#REF!</definedName>
    <definedName name="memo" localSheetId="15">#REF!</definedName>
    <definedName name="memo" localSheetId="3">#REF!</definedName>
    <definedName name="memo" localSheetId="7">#REF!</definedName>
    <definedName name="memo" localSheetId="1">#REF!</definedName>
    <definedName name="memo" localSheetId="13">#REF!</definedName>
    <definedName name="memo" localSheetId="5">#REF!</definedName>
    <definedName name="memo" localSheetId="4">#REF!</definedName>
    <definedName name="memo">#REF!</definedName>
    <definedName name="MLK" localSheetId="12">#REF!</definedName>
    <definedName name="MLK" localSheetId="14">#REF!</definedName>
    <definedName name="MLK" localSheetId="15">#REF!</definedName>
    <definedName name="MLK" localSheetId="3">#REF!</definedName>
    <definedName name="MLK" localSheetId="7">#REF!</definedName>
    <definedName name="MLK" localSheetId="1">#REF!</definedName>
    <definedName name="MLK" localSheetId="13">#REF!</definedName>
    <definedName name="MLK" localSheetId="5">#REF!</definedName>
    <definedName name="MLK" localSheetId="4">#REF!</definedName>
    <definedName name="MLK">#REF!</definedName>
    <definedName name="MO" localSheetId="12">#REF!</definedName>
    <definedName name="MO" localSheetId="14">#REF!</definedName>
    <definedName name="MO" localSheetId="15">#REF!</definedName>
    <definedName name="MO" localSheetId="3">#REF!</definedName>
    <definedName name="MO" localSheetId="7">#REF!</definedName>
    <definedName name="MO" localSheetId="1">#REF!</definedName>
    <definedName name="MO" localSheetId="13">#REF!</definedName>
    <definedName name="MO" localSheetId="5">#REF!</definedName>
    <definedName name="MO" localSheetId="4">#REF!</definedName>
    <definedName name="MO">#REF!</definedName>
    <definedName name="Motoniveladora_Patrol" localSheetId="12">#REF!</definedName>
    <definedName name="Motoniveladora_Patrol" localSheetId="14">#REF!</definedName>
    <definedName name="Motoniveladora_Patrol" localSheetId="15">#REF!</definedName>
    <definedName name="Motoniveladora_Patrol" localSheetId="3">#REF!</definedName>
    <definedName name="Motoniveladora_Patrol" localSheetId="7">#REF!</definedName>
    <definedName name="Motoniveladora_Patrol" localSheetId="1">#REF!</definedName>
    <definedName name="Motoniveladora_Patrol" localSheetId="13">#REF!</definedName>
    <definedName name="Motoniveladora_Patrol" localSheetId="5">#REF!</definedName>
    <definedName name="Motoniveladora_Patrol" localSheetId="4">#REF!</definedName>
    <definedName name="Motoniveladora_Patrol">#REF!</definedName>
    <definedName name="ndjnnmnj" localSheetId="12">[1]Plan1!#REF!</definedName>
    <definedName name="ndjnnmnj" localSheetId="14">[1]Plan1!#REF!</definedName>
    <definedName name="ndjnnmnj" localSheetId="3">[1]Plan1!#REF!</definedName>
    <definedName name="ndjnnmnj" localSheetId="7">[1]Plan1!#REF!</definedName>
    <definedName name="ndjnnmnj" localSheetId="1">[1]Plan1!#REF!</definedName>
    <definedName name="ndjnnmnj" localSheetId="13">[1]Plan1!#REF!</definedName>
    <definedName name="ndjnnmnj">[1]Plan1!#REF!</definedName>
    <definedName name="NUYJUIKK" localSheetId="12">#REF!</definedName>
    <definedName name="NUYJUIKK" localSheetId="14">#REF!</definedName>
    <definedName name="NUYJUIKK" localSheetId="15">#REF!</definedName>
    <definedName name="NUYJUIKK" localSheetId="3">#REF!</definedName>
    <definedName name="NUYJUIKK" localSheetId="7">#REF!</definedName>
    <definedName name="NUYJUIKK" localSheetId="1">#REF!</definedName>
    <definedName name="NUYJUIKK" localSheetId="13">#REF!</definedName>
    <definedName name="NUYJUIKK" localSheetId="5">#REF!</definedName>
    <definedName name="NUYJUIKK" localSheetId="4">#REF!</definedName>
    <definedName name="NUYJUIKK">#REF!</definedName>
    <definedName name="nyhhnjetje" localSheetId="12">#REF!</definedName>
    <definedName name="nyhhnjetje" localSheetId="14">#REF!</definedName>
    <definedName name="nyhhnjetje" localSheetId="15">#REF!</definedName>
    <definedName name="nyhhnjetje" localSheetId="3">#REF!</definedName>
    <definedName name="nyhhnjetje" localSheetId="7">#REF!</definedName>
    <definedName name="nyhhnjetje" localSheetId="1">#REF!</definedName>
    <definedName name="nyhhnjetje" localSheetId="13">#REF!</definedName>
    <definedName name="nyhhnjetje" localSheetId="5">#REF!</definedName>
    <definedName name="nyhhnjetje" localSheetId="4">#REF!</definedName>
    <definedName name="nyhhnjetje">#REF!</definedName>
    <definedName name="P´JOIP´" localSheetId="12">#REF!</definedName>
    <definedName name="P´JOIP´" localSheetId="14">#REF!</definedName>
    <definedName name="P´JOIP´" localSheetId="15">#REF!</definedName>
    <definedName name="P´JOIP´" localSheetId="3">#REF!</definedName>
    <definedName name="P´JOIP´" localSheetId="7">#REF!</definedName>
    <definedName name="P´JOIP´" localSheetId="1">#REF!</definedName>
    <definedName name="P´JOIP´" localSheetId="13">#REF!</definedName>
    <definedName name="P´JOIP´" localSheetId="5">#REF!</definedName>
    <definedName name="P´JOIP´" localSheetId="4">#REF!</definedName>
    <definedName name="P´JOIP´">#REF!</definedName>
    <definedName name="PAVIMENTAÇÃO" localSheetId="12">#REF!</definedName>
    <definedName name="PAVIMENTAÇÃO" localSheetId="14">#REF!</definedName>
    <definedName name="PAVIMENTAÇÃO" localSheetId="15">#REF!</definedName>
    <definedName name="PAVIMENTAÇÃO" localSheetId="3">#REF!</definedName>
    <definedName name="PAVIMENTAÇÃO" localSheetId="7">#REF!</definedName>
    <definedName name="PAVIMENTAÇÃO" localSheetId="1">#REF!</definedName>
    <definedName name="PAVIMENTAÇÃO" localSheetId="13">#REF!</definedName>
    <definedName name="PAVIMENTAÇÃO" localSheetId="5">#REF!</definedName>
    <definedName name="PAVIMENTAÇÃO" localSheetId="4">#REF!</definedName>
    <definedName name="PAVIMENTAÇÃO">#REF!</definedName>
    <definedName name="pedreira" localSheetId="12">#REF!</definedName>
    <definedName name="pedreira" localSheetId="14">#REF!</definedName>
    <definedName name="pedreira" localSheetId="15">#REF!</definedName>
    <definedName name="pedreira" localSheetId="3">#REF!</definedName>
    <definedName name="pedreira" localSheetId="7">#REF!</definedName>
    <definedName name="pedreira" localSheetId="1">#REF!</definedName>
    <definedName name="pedreira" localSheetId="13">#REF!</definedName>
    <definedName name="pedreira" localSheetId="5">#REF!</definedName>
    <definedName name="pedreira" localSheetId="4">#REF!</definedName>
    <definedName name="pedreira">#REF!</definedName>
    <definedName name="pesobrita" localSheetId="12">#REF!</definedName>
    <definedName name="pesobrita" localSheetId="14">#REF!</definedName>
    <definedName name="pesobrita" localSheetId="15">#REF!</definedName>
    <definedName name="pesobrita" localSheetId="3">#REF!</definedName>
    <definedName name="pesobrita" localSheetId="7">#REF!</definedName>
    <definedName name="pesobrita" localSheetId="1">#REF!</definedName>
    <definedName name="pesobrita" localSheetId="13">#REF!</definedName>
    <definedName name="pesobrita" localSheetId="5">#REF!</definedName>
    <definedName name="pesobrita" localSheetId="4">#REF!</definedName>
    <definedName name="pesobrita">#REF!</definedName>
    <definedName name="pesoespecifico" localSheetId="12">#REF!</definedName>
    <definedName name="pesoespecifico" localSheetId="14">#REF!</definedName>
    <definedName name="pesoespecifico" localSheetId="15">#REF!</definedName>
    <definedName name="pesoespecifico" localSheetId="3">#REF!</definedName>
    <definedName name="pesoespecifico" localSheetId="7">#REF!</definedName>
    <definedName name="pesoespecifico" localSheetId="1">#REF!</definedName>
    <definedName name="pesoespecifico" localSheetId="13">#REF!</definedName>
    <definedName name="pesoespecifico" localSheetId="5">#REF!</definedName>
    <definedName name="pesoespecifico" localSheetId="4">#REF!</definedName>
    <definedName name="pesoespecifico">#REF!</definedName>
    <definedName name="PHIOHP" localSheetId="12">#REF!</definedName>
    <definedName name="PHIOHP" localSheetId="14">#REF!</definedName>
    <definedName name="PHIOHP" localSheetId="15">#REF!</definedName>
    <definedName name="PHIOHP" localSheetId="3">#REF!</definedName>
    <definedName name="PHIOHP" localSheetId="7">#REF!</definedName>
    <definedName name="PHIOHP" localSheetId="1">#REF!</definedName>
    <definedName name="PHIOHP" localSheetId="13">#REF!</definedName>
    <definedName name="PHIOHP" localSheetId="5">#REF!</definedName>
    <definedName name="PHIOHP" localSheetId="4">#REF!</definedName>
    <definedName name="PHIOHP">#REF!</definedName>
    <definedName name="PI" localSheetId="14">[8]orçamento!$A$1</definedName>
    <definedName name="PI" localSheetId="15">[9]orçamento!$A$1</definedName>
    <definedName name="PI" localSheetId="7">[10]orçamento!$A$1</definedName>
    <definedName name="PI" localSheetId="13">[9]orçamento!$A$1</definedName>
    <definedName name="PI" localSheetId="5">[9]orçamento!$A$1</definedName>
    <definedName name="PI" localSheetId="4">[9]orçamento!$A$1</definedName>
    <definedName name="PI">[11]orçamento!$A$1</definedName>
    <definedName name="PO" localSheetId="12">#REF!</definedName>
    <definedName name="PO" localSheetId="14">#REF!</definedName>
    <definedName name="PO" localSheetId="15">#REF!</definedName>
    <definedName name="PO" localSheetId="3">#REF!</definedName>
    <definedName name="PO" localSheetId="7">#REF!</definedName>
    <definedName name="PO" localSheetId="1">#REF!</definedName>
    <definedName name="PO" localSheetId="13">#REF!</definedName>
    <definedName name="PO" localSheetId="5">#REF!</definedName>
    <definedName name="PO" localSheetId="4">#REF!</definedName>
    <definedName name="PO">#REF!</definedName>
    <definedName name="poiup" localSheetId="12">#REF!</definedName>
    <definedName name="poiup" localSheetId="14">#REF!</definedName>
    <definedName name="poiup" localSheetId="15">#REF!</definedName>
    <definedName name="poiup" localSheetId="3">#REF!</definedName>
    <definedName name="poiup" localSheetId="7">#REF!</definedName>
    <definedName name="poiup" localSheetId="1">#REF!</definedName>
    <definedName name="poiup" localSheetId="13">#REF!</definedName>
    <definedName name="poiup" localSheetId="5">#REF!</definedName>
    <definedName name="poiup" localSheetId="4">#REF!</definedName>
    <definedName name="poiup">#REF!</definedName>
    <definedName name="POOIHK" localSheetId="12">#REF!</definedName>
    <definedName name="POOIHK" localSheetId="14">#REF!</definedName>
    <definedName name="POOIHK" localSheetId="15">#REF!</definedName>
    <definedName name="POOIHK" localSheetId="3">#REF!</definedName>
    <definedName name="POOIHK" localSheetId="7">#REF!</definedName>
    <definedName name="POOIHK" localSheetId="1">#REF!</definedName>
    <definedName name="POOIHK" localSheetId="13">#REF!</definedName>
    <definedName name="POOIHK" localSheetId="5">#REF!</definedName>
    <definedName name="POOIHK" localSheetId="4">#REF!</definedName>
    <definedName name="POOIHK">#REF!</definedName>
    <definedName name="preco" localSheetId="12">#REF!</definedName>
    <definedName name="preco" localSheetId="14">#REF!</definedName>
    <definedName name="preco" localSheetId="15">#REF!</definedName>
    <definedName name="preco" localSheetId="3">#REF!</definedName>
    <definedName name="preco" localSheetId="7">#REF!</definedName>
    <definedName name="preco" localSheetId="1">#REF!</definedName>
    <definedName name="preco" localSheetId="13">#REF!</definedName>
    <definedName name="preco" localSheetId="5">#REF!</definedName>
    <definedName name="preco" localSheetId="4">#REF!</definedName>
    <definedName name="preco">#REF!</definedName>
    <definedName name="pv" localSheetId="12">#REF!</definedName>
    <definedName name="pv" localSheetId="14">#REF!</definedName>
    <definedName name="pv" localSheetId="15">#REF!</definedName>
    <definedName name="pv" localSheetId="3">#REF!</definedName>
    <definedName name="pv" localSheetId="7">#REF!</definedName>
    <definedName name="pv" localSheetId="1">#REF!</definedName>
    <definedName name="pv" localSheetId="13">#REF!</definedName>
    <definedName name="pv" localSheetId="5">#REF!</definedName>
    <definedName name="pv" localSheetId="4">#REF!</definedName>
    <definedName name="pv">#REF!</definedName>
    <definedName name="qttq3t" localSheetId="12">[1]Plan1!#REF!</definedName>
    <definedName name="qttq3t" localSheetId="14">[1]Plan1!#REF!</definedName>
    <definedName name="qttq3t" localSheetId="3">[1]Plan1!#REF!</definedName>
    <definedName name="qttq3t" localSheetId="1">[1]Plan1!#REF!</definedName>
    <definedName name="qttq3t" localSheetId="13">[1]Plan1!#REF!</definedName>
    <definedName name="qttq3t">[1]Plan1!#REF!</definedName>
    <definedName name="ralo" localSheetId="12">#REF!</definedName>
    <definedName name="ralo" localSheetId="14">#REF!</definedName>
    <definedName name="ralo" localSheetId="15">#REF!</definedName>
    <definedName name="ralo" localSheetId="3">#REF!</definedName>
    <definedName name="ralo" localSheetId="7">#REF!</definedName>
    <definedName name="ralo" localSheetId="1">#REF!</definedName>
    <definedName name="ralo" localSheetId="13">#REF!</definedName>
    <definedName name="ralo" localSheetId="5">#REF!</definedName>
    <definedName name="ralo" localSheetId="4">#REF!</definedName>
    <definedName name="ralo">#REF!</definedName>
    <definedName name="REF_ELEMENTAR" localSheetId="12">#REF!</definedName>
    <definedName name="REF_ELEMENTAR" localSheetId="14">#REF!</definedName>
    <definedName name="REF_ELEMENTAR" localSheetId="15">#REF!</definedName>
    <definedName name="REF_ELEMENTAR" localSheetId="3">#REF!</definedName>
    <definedName name="REF_ELEMENTAR" localSheetId="7">#REF!</definedName>
    <definedName name="REF_ELEMENTAR" localSheetId="1">#REF!</definedName>
    <definedName name="REF_ELEMENTAR" localSheetId="13">#REF!</definedName>
    <definedName name="REF_ELEMENTAR" localSheetId="5">#REF!</definedName>
    <definedName name="REF_ELEMENTAR" localSheetId="4">#REF!</definedName>
    <definedName name="REF_ELEMENTAR">#REF!</definedName>
    <definedName name="Retroescavadeira" localSheetId="12">#REF!</definedName>
    <definedName name="Retroescavadeira" localSheetId="14">#REF!</definedName>
    <definedName name="Retroescavadeira" localSheetId="15">#REF!</definedName>
    <definedName name="Retroescavadeira" localSheetId="3">#REF!</definedName>
    <definedName name="Retroescavadeira" localSheetId="7">#REF!</definedName>
    <definedName name="Retroescavadeira" localSheetId="1">#REF!</definedName>
    <definedName name="Retroescavadeira" localSheetId="13">#REF!</definedName>
    <definedName name="Retroescavadeira" localSheetId="5">#REF!</definedName>
    <definedName name="Retroescavadeira" localSheetId="4">#REF!</definedName>
    <definedName name="Retroescavadeira">#REF!</definedName>
    <definedName name="REWTG" localSheetId="12">#REF!</definedName>
    <definedName name="REWTG" localSheetId="14">#REF!</definedName>
    <definedName name="REWTG" localSheetId="15">#REF!</definedName>
    <definedName name="REWTG" localSheetId="3">#REF!</definedName>
    <definedName name="REWTG" localSheetId="7">#REF!</definedName>
    <definedName name="REWTG" localSheetId="1">#REF!</definedName>
    <definedName name="REWTG" localSheetId="13">#REF!</definedName>
    <definedName name="REWTG" localSheetId="5">#REF!</definedName>
    <definedName name="REWTG" localSheetId="4">#REF!</definedName>
    <definedName name="REWTG">#REF!</definedName>
    <definedName name="rhrhtrhteh" localSheetId="12">[1]Plan1!#REF!</definedName>
    <definedName name="rhrhtrhteh" localSheetId="14">[1]Plan1!#REF!</definedName>
    <definedName name="rhrhtrhteh" localSheetId="3">[1]Plan1!#REF!</definedName>
    <definedName name="rhrhtrhteh" localSheetId="7">[1]Plan1!#REF!</definedName>
    <definedName name="rhrhtrhteh" localSheetId="1">[1]Plan1!#REF!</definedName>
    <definedName name="rhrhtrhteh" localSheetId="13">[1]Plan1!#REF!</definedName>
    <definedName name="rhrhtrhteh">[1]Plan1!#REF!</definedName>
    <definedName name="Roçadeira_Costal" localSheetId="12">#REF!</definedName>
    <definedName name="Roçadeira_Costal" localSheetId="14">#REF!</definedName>
    <definedName name="Roçadeira_Costal" localSheetId="15">#REF!</definedName>
    <definedName name="Roçadeira_Costal" localSheetId="3">#REF!</definedName>
    <definedName name="Roçadeira_Costal" localSheetId="7">#REF!</definedName>
    <definedName name="Roçadeira_Costal" localSheetId="1">#REF!</definedName>
    <definedName name="Roçadeira_Costal" localSheetId="13">#REF!</definedName>
    <definedName name="Roçadeira_Costal" localSheetId="5">#REF!</definedName>
    <definedName name="Roçadeira_Costal" localSheetId="4">#REF!</definedName>
    <definedName name="Roçadeira_Costal">#REF!</definedName>
    <definedName name="RTI" localSheetId="12">#REF!</definedName>
    <definedName name="RTI" localSheetId="14">#REF!</definedName>
    <definedName name="RTI" localSheetId="15">#REF!</definedName>
    <definedName name="RTI" localSheetId="3">#REF!</definedName>
    <definedName name="RTI" localSheetId="7">#REF!</definedName>
    <definedName name="RTI" localSheetId="1">#REF!</definedName>
    <definedName name="RTI" localSheetId="13">#REF!</definedName>
    <definedName name="RTI" localSheetId="5">#REF!</definedName>
    <definedName name="RTI" localSheetId="4">#REF!</definedName>
    <definedName name="RTI">#REF!</definedName>
    <definedName name="rwe4frwtr" localSheetId="12">[1]Plan1!#REF!</definedName>
    <definedName name="rwe4frwtr" localSheetId="14">[1]Plan1!#REF!</definedName>
    <definedName name="rwe4frwtr" localSheetId="15">[1]Plan1!#REF!</definedName>
    <definedName name="rwe4frwtr" localSheetId="3">[1]Plan1!#REF!</definedName>
    <definedName name="rwe4frwtr" localSheetId="7">[1]Plan1!#REF!</definedName>
    <definedName name="rwe4frwtr" localSheetId="1">[1]Plan1!#REF!</definedName>
    <definedName name="rwe4frwtr" localSheetId="13">[1]Plan1!#REF!</definedName>
    <definedName name="rwe4frwtr" localSheetId="5">[1]Plan1!#REF!</definedName>
    <definedName name="rwe4frwtr" localSheetId="4">[1]Plan1!#REF!</definedName>
    <definedName name="rwe4frwtr">[1]Plan1!#REF!</definedName>
    <definedName name="RWGWRG" localSheetId="12">[1]Plan1!#REF!</definedName>
    <definedName name="RWGWRG" localSheetId="14">[1]Plan1!#REF!</definedName>
    <definedName name="RWGWRG" localSheetId="3">[1]Plan1!#REF!</definedName>
    <definedName name="RWGWRG" localSheetId="7">[1]Plan1!#REF!</definedName>
    <definedName name="RWGWRG" localSheetId="1">[1]Plan1!#REF!</definedName>
    <definedName name="RWGWRG" localSheetId="13">[1]Plan1!#REF!</definedName>
    <definedName name="RWGWRG">[1]Plan1!#REF!</definedName>
    <definedName name="S" localSheetId="12">#REF!</definedName>
    <definedName name="S" localSheetId="14">#REF!</definedName>
    <definedName name="S" localSheetId="15">#REF!</definedName>
    <definedName name="S" localSheetId="3">#REF!</definedName>
    <definedName name="S" localSheetId="7">#REF!</definedName>
    <definedName name="S" localSheetId="1">#REF!</definedName>
    <definedName name="S" localSheetId="13">#REF!</definedName>
    <definedName name="S" localSheetId="5">#REF!</definedName>
    <definedName name="S" localSheetId="4">#REF!</definedName>
    <definedName name="S">#REF!</definedName>
    <definedName name="SADAS" localSheetId="12">#REF!</definedName>
    <definedName name="SADAS" localSheetId="14">#REF!</definedName>
    <definedName name="SADAS" localSheetId="15">#REF!</definedName>
    <definedName name="SADAS" localSheetId="3">#REF!</definedName>
    <definedName name="SADAS" localSheetId="7">#REF!</definedName>
    <definedName name="SADAS" localSheetId="1">#REF!</definedName>
    <definedName name="SADAS" localSheetId="13">#REF!</definedName>
    <definedName name="SADAS" localSheetId="5">#REF!</definedName>
    <definedName name="SADAS" localSheetId="4">#REF!</definedName>
    <definedName name="SADAS">#REF!</definedName>
    <definedName name="SAIBRO" localSheetId="12">#REF!</definedName>
    <definedName name="SAIBRO" localSheetId="14">#REF!</definedName>
    <definedName name="SAIBRO" localSheetId="15">#REF!</definedName>
    <definedName name="SAIBRO" localSheetId="3">#REF!</definedName>
    <definedName name="SAIBRO" localSheetId="7">#REF!</definedName>
    <definedName name="SAIBRO" localSheetId="1">#REF!</definedName>
    <definedName name="SAIBRO" localSheetId="13">#REF!</definedName>
    <definedName name="SAIBRO" localSheetId="5">#REF!</definedName>
    <definedName name="SAIBRO" localSheetId="4">#REF!</definedName>
    <definedName name="SAIBRO">#REF!</definedName>
    <definedName name="sdfasd" localSheetId="12">#REF!</definedName>
    <definedName name="sdfasd" localSheetId="14">#REF!</definedName>
    <definedName name="sdfasd" localSheetId="15">#REF!</definedName>
    <definedName name="sdfasd" localSheetId="3">#REF!</definedName>
    <definedName name="sdfasd" localSheetId="7">#REF!</definedName>
    <definedName name="sdfasd" localSheetId="1">#REF!</definedName>
    <definedName name="sdfasd" localSheetId="13">#REF!</definedName>
    <definedName name="sdfasd" localSheetId="5">#REF!</definedName>
    <definedName name="sdfasd" localSheetId="4">#REF!</definedName>
    <definedName name="sdfasd">#REF!</definedName>
    <definedName name="sdfsfgs" localSheetId="12">[1]Plan1!#REF!</definedName>
    <definedName name="sdfsfgs" localSheetId="14">[1]Plan1!#REF!</definedName>
    <definedName name="sdfsfgs" localSheetId="3">[1]Plan1!#REF!</definedName>
    <definedName name="sdfsfgs" localSheetId="1">[1]Plan1!#REF!</definedName>
    <definedName name="sdfsfgs" localSheetId="13">[1]Plan1!#REF!</definedName>
    <definedName name="sdfsfgs">[1]Plan1!#REF!</definedName>
    <definedName name="SE" localSheetId="12">#REF!</definedName>
    <definedName name="SE" localSheetId="14">#REF!</definedName>
    <definedName name="SE" localSheetId="15">#REF!</definedName>
    <definedName name="SE" localSheetId="3">#REF!</definedName>
    <definedName name="SE" localSheetId="7">#REF!</definedName>
    <definedName name="SE" localSheetId="1">#REF!</definedName>
    <definedName name="SE" localSheetId="13">#REF!</definedName>
    <definedName name="SE" localSheetId="5">#REF!</definedName>
    <definedName name="SE" localSheetId="4">#REF!</definedName>
    <definedName name="SE">#REF!</definedName>
    <definedName name="SERV" localSheetId="12">#REF!</definedName>
    <definedName name="SERV" localSheetId="14">#REF!</definedName>
    <definedName name="SERV" localSheetId="15">#REF!</definedName>
    <definedName name="SERV" localSheetId="3">#REF!</definedName>
    <definedName name="SERV" localSheetId="7">#REF!</definedName>
    <definedName name="SERV" localSheetId="1">#REF!</definedName>
    <definedName name="SERV" localSheetId="13">#REF!</definedName>
    <definedName name="SERV" localSheetId="5">#REF!</definedName>
    <definedName name="SERV" localSheetId="4">#REF!</definedName>
    <definedName name="SERV">#REF!</definedName>
    <definedName name="Servente" localSheetId="12">#REF!</definedName>
    <definedName name="Servente" localSheetId="14">#REF!</definedName>
    <definedName name="Servente" localSheetId="15">#REF!</definedName>
    <definedName name="Servente" localSheetId="3">#REF!</definedName>
    <definedName name="Servente" localSheetId="7">#REF!</definedName>
    <definedName name="Servente" localSheetId="1">#REF!</definedName>
    <definedName name="Servente" localSheetId="13">#REF!</definedName>
    <definedName name="Servente" localSheetId="5">#REF!</definedName>
    <definedName name="Servente" localSheetId="4">#REF!</definedName>
    <definedName name="Servente">#REF!</definedName>
    <definedName name="Serviços" localSheetId="15">[12]Solum!$A$3:$AD$2430</definedName>
    <definedName name="Serviços" localSheetId="7">[12]Solum!$A$3:$AD$2430</definedName>
    <definedName name="Serviços" localSheetId="13">[12]Solum!$A$3:$AD$2430</definedName>
    <definedName name="Serviços" localSheetId="5">[12]Solum!$A$3:$AD$2430</definedName>
    <definedName name="Serviços" localSheetId="4">[12]Solum!$A$3:$AD$2430</definedName>
    <definedName name="Serviços">[13]Solum!$A$3:$AD$2430</definedName>
    <definedName name="Serviços_1" localSheetId="15">#REF!</definedName>
    <definedName name="Serviços_1" localSheetId="7">#REF!</definedName>
    <definedName name="Serviços_1" localSheetId="13">#REF!</definedName>
    <definedName name="Serviços_1" localSheetId="5">#REF!</definedName>
    <definedName name="Serviços_1" localSheetId="4">#REF!</definedName>
    <definedName name="Serviços_1">[14]Serviços!$A$3:$AE$2694</definedName>
    <definedName name="Serviços_10" localSheetId="15">#REF!</definedName>
    <definedName name="Serviços_10" localSheetId="7">#REF!</definedName>
    <definedName name="Serviços_10" localSheetId="13">#REF!</definedName>
    <definedName name="Serviços_10" localSheetId="5">#REF!</definedName>
    <definedName name="Serviços_10" localSheetId="4">#REF!</definedName>
    <definedName name="Serviços_10">[14]Serviços!$A$3:$AE$2694</definedName>
    <definedName name="Serviços_11" localSheetId="15">#REF!</definedName>
    <definedName name="Serviços_11" localSheetId="7">#REF!</definedName>
    <definedName name="Serviços_11" localSheetId="13">#REF!</definedName>
    <definedName name="Serviços_11" localSheetId="5">#REF!</definedName>
    <definedName name="Serviços_11" localSheetId="4">#REF!</definedName>
    <definedName name="Serviços_11">[14]Serviços!$A$3:$AE$2694</definedName>
    <definedName name="Serviços_12" localSheetId="15">#REF!</definedName>
    <definedName name="Serviços_12" localSheetId="7">#REF!</definedName>
    <definedName name="Serviços_12" localSheetId="13">#REF!</definedName>
    <definedName name="Serviços_12" localSheetId="5">#REF!</definedName>
    <definedName name="Serviços_12" localSheetId="4">#REF!</definedName>
    <definedName name="Serviços_12">[14]Serviços!$A$3:$AE$2694</definedName>
    <definedName name="Serviços_2" localSheetId="15">#REF!</definedName>
    <definedName name="Serviços_2" localSheetId="7">#REF!</definedName>
    <definedName name="Serviços_2" localSheetId="13">#REF!</definedName>
    <definedName name="Serviços_2" localSheetId="5">#REF!</definedName>
    <definedName name="Serviços_2" localSheetId="4">#REF!</definedName>
    <definedName name="Serviços_2">[14]Serviços!$A$3:$AE$2694</definedName>
    <definedName name="Serviços_3" localSheetId="15">#REF!</definedName>
    <definedName name="Serviços_3" localSheetId="7">#REF!</definedName>
    <definedName name="Serviços_3" localSheetId="13">#REF!</definedName>
    <definedName name="Serviços_3" localSheetId="5">#REF!</definedName>
    <definedName name="Serviços_3" localSheetId="4">#REF!</definedName>
    <definedName name="Serviços_3">[14]Serviços!$A$3:$AE$2694</definedName>
    <definedName name="Serviços_4" localSheetId="15">#REF!</definedName>
    <definedName name="Serviços_4" localSheetId="7">#REF!</definedName>
    <definedName name="Serviços_4" localSheetId="13">#REF!</definedName>
    <definedName name="Serviços_4" localSheetId="5">#REF!</definedName>
    <definedName name="Serviços_4" localSheetId="4">#REF!</definedName>
    <definedName name="Serviços_4">[14]Serviços!$A$3:$AE$2694</definedName>
    <definedName name="Serviços_5" localSheetId="15">#REF!</definedName>
    <definedName name="Serviços_5" localSheetId="7">#REF!</definedName>
    <definedName name="Serviços_5" localSheetId="13">#REF!</definedName>
    <definedName name="Serviços_5" localSheetId="5">#REF!</definedName>
    <definedName name="Serviços_5" localSheetId="4">#REF!</definedName>
    <definedName name="Serviços_5">[14]Serviços!$A$3:$AE$2694</definedName>
    <definedName name="Serviços_6" localSheetId="15">#REF!</definedName>
    <definedName name="Serviços_6" localSheetId="7">#REF!</definedName>
    <definedName name="Serviços_6" localSheetId="13">#REF!</definedName>
    <definedName name="Serviços_6" localSheetId="5">#REF!</definedName>
    <definedName name="Serviços_6" localSheetId="4">#REF!</definedName>
    <definedName name="Serviços_6">[14]Serviços!$A$3:$AE$2694</definedName>
    <definedName name="Serviços_7" localSheetId="15">#REF!</definedName>
    <definedName name="Serviços_7" localSheetId="7">#REF!</definedName>
    <definedName name="Serviços_7" localSheetId="13">#REF!</definedName>
    <definedName name="Serviços_7" localSheetId="5">#REF!</definedName>
    <definedName name="Serviços_7" localSheetId="4">#REF!</definedName>
    <definedName name="Serviços_7">[14]Serviços!$A$3:$AE$2694</definedName>
    <definedName name="Serviços_8" localSheetId="15">#REF!</definedName>
    <definedName name="Serviços_8" localSheetId="7">#REF!</definedName>
    <definedName name="Serviços_8" localSheetId="13">#REF!</definedName>
    <definedName name="Serviços_8" localSheetId="5">#REF!</definedName>
    <definedName name="Serviços_8" localSheetId="4">#REF!</definedName>
    <definedName name="Serviços_8">[14]Serviços!$A$3:$AE$2694</definedName>
    <definedName name="Serviços_9" localSheetId="15">#REF!</definedName>
    <definedName name="Serviços_9" localSheetId="7">#REF!</definedName>
    <definedName name="Serviços_9" localSheetId="13">#REF!</definedName>
    <definedName name="Serviços_9" localSheetId="5">#REF!</definedName>
    <definedName name="Serviços_9" localSheetId="4">#REF!</definedName>
    <definedName name="Serviços_9">[14]Serviços!$A$3:$AE$2694</definedName>
    <definedName name="SERVIÇOS_COMPLEMENTARES" localSheetId="12">#REF!</definedName>
    <definedName name="SERVIÇOS_COMPLEMENTARES" localSheetId="14">#REF!</definedName>
    <definedName name="SERVIÇOS_COMPLEMENTARES" localSheetId="15">#REF!</definedName>
    <definedName name="SERVIÇOS_COMPLEMENTARES" localSheetId="3">#REF!</definedName>
    <definedName name="SERVIÇOS_COMPLEMENTARES" localSheetId="7">#REF!</definedName>
    <definedName name="SERVIÇOS_COMPLEMENTARES" localSheetId="1">#REF!</definedName>
    <definedName name="SERVIÇOS_COMPLEMENTARES" localSheetId="13">#REF!</definedName>
    <definedName name="SERVIÇOS_COMPLEMENTARES" localSheetId="5">#REF!</definedName>
    <definedName name="SERVIÇOS_COMPLEMENTARES" localSheetId="4">#REF!</definedName>
    <definedName name="SERVIÇOS_COMPLEMENTARES">#REF!</definedName>
    <definedName name="SERVIÇOS_PRELIMINARES" localSheetId="12">#REF!</definedName>
    <definedName name="SERVIÇOS_PRELIMINARES" localSheetId="14">#REF!</definedName>
    <definedName name="SERVIÇOS_PRELIMINARES" localSheetId="15">#REF!</definedName>
    <definedName name="SERVIÇOS_PRELIMINARES" localSheetId="3">#REF!</definedName>
    <definedName name="SERVIÇOS_PRELIMINARES" localSheetId="7">#REF!</definedName>
    <definedName name="SERVIÇOS_PRELIMINARES" localSheetId="1">#REF!</definedName>
    <definedName name="SERVIÇOS_PRELIMINARES" localSheetId="13">#REF!</definedName>
    <definedName name="SERVIÇOS_PRELIMINARES" localSheetId="5">#REF!</definedName>
    <definedName name="SERVIÇOS_PRELIMINARES" localSheetId="4">#REF!</definedName>
    <definedName name="SERVIÇOS_PRELIMINARES">#REF!</definedName>
    <definedName name="SHO" localSheetId="12">#REF!</definedName>
    <definedName name="SHO" localSheetId="14">#REF!</definedName>
    <definedName name="SHO" localSheetId="15">#REF!</definedName>
    <definedName name="SHO" localSheetId="3">#REF!</definedName>
    <definedName name="SHO" localSheetId="7">#REF!</definedName>
    <definedName name="SHO" localSheetId="1">#REF!</definedName>
    <definedName name="SHO" localSheetId="13">#REF!</definedName>
    <definedName name="SHO" localSheetId="5">#REF!</definedName>
    <definedName name="SHO" localSheetId="4">#REF!</definedName>
    <definedName name="SHO">#REF!</definedName>
    <definedName name="t3t34t" localSheetId="12">#REF!</definedName>
    <definedName name="t3t34t" localSheetId="14">#REF!</definedName>
    <definedName name="t3t34t" localSheetId="3">#REF!</definedName>
    <definedName name="t3t34t" localSheetId="7">#REF!</definedName>
    <definedName name="t3t34t" localSheetId="1">#REF!</definedName>
    <definedName name="t3t34t" localSheetId="13">#REF!</definedName>
    <definedName name="t3t34t">#REF!</definedName>
    <definedName name="TABEMOP">[15]TABEMOP!$A$4:$C$8320</definedName>
    <definedName name="TERRAPLENAGEM" localSheetId="12">#REF!</definedName>
    <definedName name="TERRAPLENAGEM" localSheetId="14">#REF!</definedName>
    <definedName name="TERRAPLENAGEM" localSheetId="15">#REF!</definedName>
    <definedName name="TERRAPLENAGEM" localSheetId="3">#REF!</definedName>
    <definedName name="TERRAPLENAGEM" localSheetId="7">#REF!</definedName>
    <definedName name="TERRAPLENAGEM" localSheetId="1">#REF!</definedName>
    <definedName name="TERRAPLENAGEM" localSheetId="13">#REF!</definedName>
    <definedName name="TERRAPLENAGEM" localSheetId="5">#REF!</definedName>
    <definedName name="TERRAPLENAGEM" localSheetId="4">#REF!</definedName>
    <definedName name="TERRAPLENAGEM">#REF!</definedName>
    <definedName name="TG" localSheetId="12">#REF!</definedName>
    <definedName name="TG" localSheetId="14">#REF!</definedName>
    <definedName name="TG" localSheetId="15">#REF!</definedName>
    <definedName name="TG" localSheetId="3">#REF!</definedName>
    <definedName name="TG" localSheetId="7">#REF!</definedName>
    <definedName name="TG" localSheetId="1">#REF!</definedName>
    <definedName name="TG" localSheetId="13">#REF!</definedName>
    <definedName name="TG" localSheetId="5">#REF!</definedName>
    <definedName name="TG" localSheetId="4">#REF!</definedName>
    <definedName name="TG">#REF!</definedName>
    <definedName name="tgr" localSheetId="12">#REF!</definedName>
    <definedName name="tgr" localSheetId="14">#REF!</definedName>
    <definedName name="tgr" localSheetId="15">#REF!</definedName>
    <definedName name="tgr" localSheetId="3">#REF!</definedName>
    <definedName name="tgr" localSheetId="7">#REF!</definedName>
    <definedName name="tgr" localSheetId="1">#REF!</definedName>
    <definedName name="tgr" localSheetId="13">#REF!</definedName>
    <definedName name="tgr" localSheetId="5">#REF!</definedName>
    <definedName name="tgr" localSheetId="4">#REF!</definedName>
    <definedName name="tgr">#REF!</definedName>
    <definedName name="TITULOS" localSheetId="12">#REF!</definedName>
    <definedName name="TITULOS" localSheetId="14">#REF!</definedName>
    <definedName name="TITULOS" localSheetId="15">#REF!</definedName>
    <definedName name="TITULOS" localSheetId="3">#REF!</definedName>
    <definedName name="TITULOS" localSheetId="7">#REF!</definedName>
    <definedName name="TITULOS" localSheetId="1">#REF!</definedName>
    <definedName name="TITULOS" localSheetId="13">#REF!</definedName>
    <definedName name="TITULOS" localSheetId="5">#REF!</definedName>
    <definedName name="TITULOS" localSheetId="4">#REF!</definedName>
    <definedName name="TITULOS">#REF!</definedName>
    <definedName name="_xlnm.Print_Titles" localSheetId="8">'1.0 - Mão de Obra Direta (MO)'!#REF!</definedName>
    <definedName name="_xlnm.Print_Titles" localSheetId="9">'2.0 - Custos Dependentes (MO)'!#REF!</definedName>
    <definedName name="_xlnm.Print_Titles" localSheetId="10">'3.0 - Custos Dependentes (Km)'!#REF!</definedName>
    <definedName name="_xlnm.Print_Titles" localSheetId="11">'4.0 - Custos Fixos'!#REF!</definedName>
    <definedName name="_xlnm.Print_Titles" localSheetId="12">'5.0 - Custos Destinação'!#REF!</definedName>
    <definedName name="_xlnm.Print_Titles" localSheetId="6">'Dados Gerais RSS'!$1:$1</definedName>
    <definedName name="TOTAL_GERAL_DA_OBRA" localSheetId="14">#REF!</definedName>
    <definedName name="TOTAL_GERAL_DA_OBRA" localSheetId="15">#REF!</definedName>
    <definedName name="TOTAL_GERAL_DA_OBRA" localSheetId="7">#REF!</definedName>
    <definedName name="TOTAL_GERAL_DA_OBRA" localSheetId="13">#REF!</definedName>
    <definedName name="TOTAL_GERAL_DA_OBRA" localSheetId="5">#REF!</definedName>
    <definedName name="TOTAL_GERAL_DA_OBRA" localSheetId="4">#REF!</definedName>
    <definedName name="TOTAL_GERAL_DA_OBRA">'[3]Tab. Procv 1'!$D$495</definedName>
    <definedName name="TOTAL_GERAL_DO_SUBTÍTULO_A" localSheetId="12">'[3]Tab. Procv 1'!#REF!</definedName>
    <definedName name="TOTAL_GERAL_DO_SUBTÍTULO_A" localSheetId="14">#REF!</definedName>
    <definedName name="TOTAL_GERAL_DO_SUBTÍTULO_A" localSheetId="15">#REF!</definedName>
    <definedName name="TOTAL_GERAL_DO_SUBTÍTULO_A" localSheetId="3">'[3]Tab. Procv 1'!#REF!</definedName>
    <definedName name="TOTAL_GERAL_DO_SUBTÍTULO_A" localSheetId="7">#REF!</definedName>
    <definedName name="TOTAL_GERAL_DO_SUBTÍTULO_A" localSheetId="1">'[3]Tab. Procv 1'!#REF!</definedName>
    <definedName name="TOTAL_GERAL_DO_SUBTÍTULO_A" localSheetId="13">#REF!</definedName>
    <definedName name="TOTAL_GERAL_DO_SUBTÍTULO_A" localSheetId="5">#REF!</definedName>
    <definedName name="TOTAL_GERAL_DO_SUBTÍTULO_A" localSheetId="4">#REF!</definedName>
    <definedName name="TOTAL_GERAL_DO_SUBTÍTULO_A">'[3]Tab. Procv 1'!#REF!</definedName>
    <definedName name="tr" localSheetId="12">#REF!</definedName>
    <definedName name="tr" localSheetId="14">#REF!</definedName>
    <definedName name="tr" localSheetId="15">#REF!</definedName>
    <definedName name="tr" localSheetId="3">#REF!</definedName>
    <definedName name="tr" localSheetId="7">#REF!</definedName>
    <definedName name="tr" localSheetId="1">#REF!</definedName>
    <definedName name="tr" localSheetId="13">#REF!</definedName>
    <definedName name="tr" localSheetId="5">#REF!</definedName>
    <definedName name="tr" localSheetId="4">#REF!</definedName>
    <definedName name="tr">#REF!</definedName>
    <definedName name="trhwt" localSheetId="12">#REF!</definedName>
    <definedName name="trhwt" localSheetId="14">#REF!</definedName>
    <definedName name="trhwt" localSheetId="15">#REF!</definedName>
    <definedName name="trhwt" localSheetId="3">#REF!</definedName>
    <definedName name="trhwt" localSheetId="7">#REF!</definedName>
    <definedName name="trhwt" localSheetId="1">#REF!</definedName>
    <definedName name="trhwt" localSheetId="13">#REF!</definedName>
    <definedName name="trhwt" localSheetId="5">#REF!</definedName>
    <definedName name="trhwt" localSheetId="4">#REF!</definedName>
    <definedName name="trhwt">#REF!</definedName>
    <definedName name="tribobó" localSheetId="12">#REF!</definedName>
    <definedName name="tribobó" localSheetId="14">#REF!</definedName>
    <definedName name="tribobó" localSheetId="15">#REF!</definedName>
    <definedName name="tribobó" localSheetId="3">#REF!</definedName>
    <definedName name="tribobó" localSheetId="7">#REF!</definedName>
    <definedName name="tribobó" localSheetId="1">#REF!</definedName>
    <definedName name="tribobó" localSheetId="13">#REF!</definedName>
    <definedName name="tribobó" localSheetId="5">#REF!</definedName>
    <definedName name="tribobó" localSheetId="4">#REF!</definedName>
    <definedName name="tribobó">#REF!</definedName>
    <definedName name="trindade" localSheetId="12">#REF!</definedName>
    <definedName name="trindade" localSheetId="14">#REF!</definedName>
    <definedName name="trindade" localSheetId="15">#REF!</definedName>
    <definedName name="trindade" localSheetId="3">#REF!</definedName>
    <definedName name="trindade" localSheetId="7">#REF!</definedName>
    <definedName name="trindade" localSheetId="1">#REF!</definedName>
    <definedName name="trindade" localSheetId="13">#REF!</definedName>
    <definedName name="trindade" localSheetId="5">#REF!</definedName>
    <definedName name="trindade" localSheetId="4">#REF!</definedName>
    <definedName name="trindade">#REF!</definedName>
    <definedName name="TRTR" localSheetId="12">#REF!</definedName>
    <definedName name="TRTR" localSheetId="14">#REF!</definedName>
    <definedName name="TRTR" localSheetId="15">#REF!</definedName>
    <definedName name="TRTR" localSheetId="3">#REF!</definedName>
    <definedName name="TRTR" localSheetId="7">#REF!</definedName>
    <definedName name="TRTR" localSheetId="1">#REF!</definedName>
    <definedName name="TRTR" localSheetId="13">#REF!</definedName>
    <definedName name="TRTR" localSheetId="5">#REF!</definedName>
    <definedName name="TRTR" localSheetId="4">#REF!</definedName>
    <definedName name="TRTR">#REF!</definedName>
    <definedName name="tshrshrh" localSheetId="12">#REF!</definedName>
    <definedName name="tshrshrh" localSheetId="14">#REF!</definedName>
    <definedName name="tshrshrh" localSheetId="15">#REF!</definedName>
    <definedName name="tshrshrh" localSheetId="3">#REF!</definedName>
    <definedName name="tshrshrh" localSheetId="7">#REF!</definedName>
    <definedName name="tshrshrh" localSheetId="1">#REF!</definedName>
    <definedName name="tshrshrh" localSheetId="13">#REF!</definedName>
    <definedName name="tshrshrh" localSheetId="5">#REF!</definedName>
    <definedName name="tshrshrh" localSheetId="4">#REF!</definedName>
    <definedName name="tshrshrh">#REF!</definedName>
    <definedName name="twet" localSheetId="12">'[2]Memo RERA'!#REF!</definedName>
    <definedName name="twet" localSheetId="14">'[2]Memo RERA'!#REF!</definedName>
    <definedName name="twet" localSheetId="15">'[2]Memo RERA'!#REF!</definedName>
    <definedName name="twet" localSheetId="3">'[2]Memo RERA'!#REF!</definedName>
    <definedName name="twet" localSheetId="7">'[2]Memo RERA'!#REF!</definedName>
    <definedName name="twet" localSheetId="1">'[2]Memo RERA'!#REF!</definedName>
    <definedName name="twet" localSheetId="13">'[2]Memo RERA'!#REF!</definedName>
    <definedName name="twet" localSheetId="5">'[2]Memo RERA'!#REF!</definedName>
    <definedName name="twet" localSheetId="4">'[2]Memo RERA'!#REF!</definedName>
    <definedName name="twet">'[2]Memo RERA'!#REF!</definedName>
    <definedName name="ty5yryh" localSheetId="12">[1]Plan1!#REF!</definedName>
    <definedName name="ty5yryh" localSheetId="14">[1]Plan1!#REF!</definedName>
    <definedName name="ty5yryh" localSheetId="15">[1]Plan1!#REF!</definedName>
    <definedName name="ty5yryh" localSheetId="3">[1]Plan1!#REF!</definedName>
    <definedName name="ty5yryh" localSheetId="7">[1]Plan1!#REF!</definedName>
    <definedName name="ty5yryh" localSheetId="1">[1]Plan1!#REF!</definedName>
    <definedName name="ty5yryh" localSheetId="13">[1]Plan1!#REF!</definedName>
    <definedName name="ty5yryh" localSheetId="5">[1]Plan1!#REF!</definedName>
    <definedName name="ty5yryh" localSheetId="4">[1]Plan1!#REF!</definedName>
    <definedName name="ty5yryh">[1]Plan1!#REF!</definedName>
    <definedName name="TYE56UE5" localSheetId="12">#REF!</definedName>
    <definedName name="TYE56UE5" localSheetId="14">#REF!</definedName>
    <definedName name="TYE56UE5" localSheetId="3">#REF!</definedName>
    <definedName name="TYE56UE5" localSheetId="7">#REF!</definedName>
    <definedName name="TYE56UE5" localSheetId="1">#REF!</definedName>
    <definedName name="TYE56UE5" localSheetId="13">#REF!</definedName>
    <definedName name="TYE56UE5">#REF!</definedName>
    <definedName name="tyewr" localSheetId="12">#REF!</definedName>
    <definedName name="tyewr" localSheetId="14">#REF!</definedName>
    <definedName name="tyewr" localSheetId="15">#REF!</definedName>
    <definedName name="tyewr" localSheetId="3">#REF!</definedName>
    <definedName name="tyewr" localSheetId="7">#REF!</definedName>
    <definedName name="tyewr" localSheetId="1">#REF!</definedName>
    <definedName name="tyewr" localSheetId="13">#REF!</definedName>
    <definedName name="tyewr" localSheetId="5">#REF!</definedName>
    <definedName name="tyewr" localSheetId="4">#REF!</definedName>
    <definedName name="tyewr">#REF!</definedName>
    <definedName name="tyrthyhyrhyh" localSheetId="12">[1]Plan1!#REF!</definedName>
    <definedName name="tyrthyhyrhyh" localSheetId="14">[1]Plan1!#REF!</definedName>
    <definedName name="tyrthyhyrhyh" localSheetId="15">[1]Plan1!#REF!</definedName>
    <definedName name="tyrthyhyrhyh" localSheetId="3">[1]Plan1!#REF!</definedName>
    <definedName name="tyrthyhyrhyh" localSheetId="7">[1]Plan1!#REF!</definedName>
    <definedName name="tyrthyhyrhyh" localSheetId="1">[1]Plan1!#REF!</definedName>
    <definedName name="tyrthyhyrhyh" localSheetId="13">[1]Plan1!#REF!</definedName>
    <definedName name="tyrthyhyrhyh" localSheetId="4">[1]Plan1!#REF!</definedName>
    <definedName name="tyrthyhyrhyh">[1]Plan1!#REF!</definedName>
    <definedName name="tytyehjet" localSheetId="12">#REF!</definedName>
    <definedName name="tytyehjet" localSheetId="14">#REF!</definedName>
    <definedName name="tytyehjet" localSheetId="15">#REF!</definedName>
    <definedName name="tytyehjet" localSheetId="3">#REF!</definedName>
    <definedName name="tytyehjet" localSheetId="7">#REF!</definedName>
    <definedName name="tytyehjet" localSheetId="1">#REF!</definedName>
    <definedName name="tytyehjet" localSheetId="13">#REF!</definedName>
    <definedName name="tytyehjet" localSheetId="5">#REF!</definedName>
    <definedName name="tytyehjet" localSheetId="4">#REF!</definedName>
    <definedName name="tytyehjet">#REF!</definedName>
    <definedName name="u74u4u" localSheetId="12">#REF!</definedName>
    <definedName name="u74u4u" localSheetId="14">#REF!</definedName>
    <definedName name="u74u4u" localSheetId="15">#REF!</definedName>
    <definedName name="u74u4u" localSheetId="3">#REF!</definedName>
    <definedName name="u74u4u" localSheetId="7">#REF!</definedName>
    <definedName name="u74u4u" localSheetId="1">#REF!</definedName>
    <definedName name="u74u4u" localSheetId="13">#REF!</definedName>
    <definedName name="u74u4u" localSheetId="5">#REF!</definedName>
    <definedName name="u74u4u" localSheetId="4">#REF!</definedName>
    <definedName name="u74u4u">#REF!</definedName>
    <definedName name="ue" localSheetId="12">'[2]Memo RERA'!#REF!</definedName>
    <definedName name="ue" localSheetId="14">'[2]Memo RERA'!#REF!</definedName>
    <definedName name="ue" localSheetId="15">'[2]Memo RERA'!#REF!</definedName>
    <definedName name="ue" localSheetId="3">'[2]Memo RERA'!#REF!</definedName>
    <definedName name="ue" localSheetId="7">'[2]Memo RERA'!#REF!</definedName>
    <definedName name="ue" localSheetId="1">'[2]Memo RERA'!#REF!</definedName>
    <definedName name="ue" localSheetId="13">'[2]Memo RERA'!#REF!</definedName>
    <definedName name="ue" localSheetId="5">'[2]Memo RERA'!#REF!</definedName>
    <definedName name="ue" localSheetId="4">'[2]Memo RERA'!#REF!</definedName>
    <definedName name="ue">'[2]Memo RERA'!#REF!</definedName>
    <definedName name="usina" localSheetId="12">#REF!</definedName>
    <definedName name="usina" localSheetId="14">#REF!</definedName>
    <definedName name="usina" localSheetId="15">#REF!</definedName>
    <definedName name="usina" localSheetId="3">#REF!</definedName>
    <definedName name="usina" localSheetId="7">#REF!</definedName>
    <definedName name="usina" localSheetId="1">#REF!</definedName>
    <definedName name="usina" localSheetId="13">#REF!</definedName>
    <definedName name="usina" localSheetId="5">#REF!</definedName>
    <definedName name="usina" localSheetId="4">#REF!</definedName>
    <definedName name="usina">#REF!</definedName>
    <definedName name="vfds" localSheetId="12">#REF!</definedName>
    <definedName name="vfds" localSheetId="14">#REF!</definedName>
    <definedName name="vfds" localSheetId="15">#REF!</definedName>
    <definedName name="vfds" localSheetId="3">#REF!</definedName>
    <definedName name="vfds" localSheetId="7">#REF!</definedName>
    <definedName name="vfds" localSheetId="1">#REF!</definedName>
    <definedName name="vfds" localSheetId="13">#REF!</definedName>
    <definedName name="vfds" localSheetId="5">#REF!</definedName>
    <definedName name="vfds" localSheetId="4">#REF!</definedName>
    <definedName name="vfds">#REF!</definedName>
    <definedName name="vfergqerg" localSheetId="12">#REF!</definedName>
    <definedName name="vfergqerg" localSheetId="14">#REF!</definedName>
    <definedName name="vfergqerg" localSheetId="15">#REF!</definedName>
    <definedName name="vfergqerg" localSheetId="3">#REF!</definedName>
    <definedName name="vfergqerg" localSheetId="7">#REF!</definedName>
    <definedName name="vfergqerg" localSheetId="1">#REF!</definedName>
    <definedName name="vfergqerg" localSheetId="13">#REF!</definedName>
    <definedName name="vfergqerg" localSheetId="5">#REF!</definedName>
    <definedName name="vfergqerg" localSheetId="4">#REF!</definedName>
    <definedName name="vfergqerg">#REF!</definedName>
    <definedName name="vfzdgg" localSheetId="12">[1]Plan1!#REF!</definedName>
    <definedName name="vfzdgg" localSheetId="14">[1]Plan1!#REF!</definedName>
    <definedName name="vfzdgg" localSheetId="3">[1]Plan1!#REF!</definedName>
    <definedName name="vfzdgg" localSheetId="1">[1]Plan1!#REF!</definedName>
    <definedName name="vfzdgg" localSheetId="13">[1]Plan1!#REF!</definedName>
    <definedName name="vfzdgg">[1]Plan1!#REF!</definedName>
    <definedName name="VGADFG" localSheetId="12">#REF!</definedName>
    <definedName name="VGADFG" localSheetId="14">#REF!</definedName>
    <definedName name="VGADFG" localSheetId="15">#REF!</definedName>
    <definedName name="VGADFG" localSheetId="3">#REF!</definedName>
    <definedName name="VGADFG" localSheetId="7">#REF!</definedName>
    <definedName name="VGADFG" localSheetId="1">#REF!</definedName>
    <definedName name="VGADFG" localSheetId="13">#REF!</definedName>
    <definedName name="VGADFG" localSheetId="5">#REF!</definedName>
    <definedName name="VGADFG" localSheetId="4">#REF!</definedName>
    <definedName name="VGADFG">#REF!</definedName>
    <definedName name="VHJMHFMF" localSheetId="12">[1]Plan1!#REF!</definedName>
    <definedName name="VHJMHFMF" localSheetId="14">[1]Plan1!#REF!</definedName>
    <definedName name="VHJMHFMF" localSheetId="15">[1]Plan1!#REF!</definedName>
    <definedName name="VHJMHFMF" localSheetId="3">[1]Plan1!#REF!</definedName>
    <definedName name="VHJMHFMF" localSheetId="7">[1]Plan1!#REF!</definedName>
    <definedName name="VHJMHFMF" localSheetId="1">[1]Plan1!#REF!</definedName>
    <definedName name="VHJMHFMF" localSheetId="13">[1]Plan1!#REF!</definedName>
    <definedName name="VHJMHFMF" localSheetId="5">[1]Plan1!#REF!</definedName>
    <definedName name="VHJMHFMF" localSheetId="4">[1]Plan1!#REF!</definedName>
    <definedName name="VHJMHFMF">[1]Plan1!#REF!</definedName>
    <definedName name="volumedebrita" localSheetId="12">#REF!</definedName>
    <definedName name="volumedebrita" localSheetId="14">#REF!</definedName>
    <definedName name="volumedebrita" localSheetId="15">#REF!</definedName>
    <definedName name="volumedebrita" localSheetId="3">#REF!</definedName>
    <definedName name="volumedebrita" localSheetId="7">#REF!</definedName>
    <definedName name="volumedebrita" localSheetId="1">#REF!</definedName>
    <definedName name="volumedebrita" localSheetId="13">#REF!</definedName>
    <definedName name="volumedebrita" localSheetId="5">#REF!</definedName>
    <definedName name="volumedebrita" localSheetId="4">#REF!</definedName>
    <definedName name="volumedebrita">#REF!</definedName>
    <definedName name="volumedecorte" localSheetId="12">#REF!</definedName>
    <definedName name="volumedecorte" localSheetId="14">#REF!</definedName>
    <definedName name="volumedecorte" localSheetId="15">#REF!</definedName>
    <definedName name="volumedecorte" localSheetId="3">#REF!</definedName>
    <definedName name="volumedecorte" localSheetId="7">#REF!</definedName>
    <definedName name="volumedecorte" localSheetId="1">#REF!</definedName>
    <definedName name="volumedecorte" localSheetId="13">#REF!</definedName>
    <definedName name="volumedecorte" localSheetId="5">#REF!</definedName>
    <definedName name="volumedecorte" localSheetId="4">#REF!</definedName>
    <definedName name="volumedecorte">#REF!</definedName>
    <definedName name="volumedepv" localSheetId="12">#REF!</definedName>
    <definedName name="volumedepv" localSheetId="14">#REF!</definedName>
    <definedName name="volumedepv" localSheetId="15">#REF!</definedName>
    <definedName name="volumedepv" localSheetId="3">#REF!</definedName>
    <definedName name="volumedepv" localSheetId="7">#REF!</definedName>
    <definedName name="volumedepv" localSheetId="1">#REF!</definedName>
    <definedName name="volumedepv" localSheetId="13">#REF!</definedName>
    <definedName name="volumedepv" localSheetId="5">#REF!</definedName>
    <definedName name="volumedepv" localSheetId="4">#REF!</definedName>
    <definedName name="volumedepv">#REF!</definedName>
    <definedName name="VSFDXGSFDG" localSheetId="12">#REF!</definedName>
    <definedName name="VSFDXGSFDG" localSheetId="14">#REF!</definedName>
    <definedName name="VSFDXGSFDG" localSheetId="15">#REF!</definedName>
    <definedName name="VSFDXGSFDG" localSheetId="3">#REF!</definedName>
    <definedName name="VSFDXGSFDG" localSheetId="7">#REF!</definedName>
    <definedName name="VSFDXGSFDG" localSheetId="1">#REF!</definedName>
    <definedName name="VSFDXGSFDG" localSheetId="13">#REF!</definedName>
    <definedName name="VSFDXGSFDG" localSheetId="5">#REF!</definedName>
    <definedName name="VSFDXGSFDG" localSheetId="4">#REF!</definedName>
    <definedName name="VSFDXGSFDG">#REF!</definedName>
    <definedName name="VZDV" localSheetId="12">#REF!</definedName>
    <definedName name="VZDV" localSheetId="14">#REF!</definedName>
    <definedName name="VZDV" localSheetId="15">#REF!</definedName>
    <definedName name="VZDV" localSheetId="3">#REF!</definedName>
    <definedName name="VZDV" localSheetId="7">#REF!</definedName>
    <definedName name="VZDV" localSheetId="1">#REF!</definedName>
    <definedName name="VZDV" localSheetId="13">#REF!</definedName>
    <definedName name="VZDV" localSheetId="5">#REF!</definedName>
    <definedName name="VZDV" localSheetId="4">#REF!</definedName>
    <definedName name="VZDV">#REF!</definedName>
    <definedName name="VZFB" localSheetId="12">[16]Plan1!#REF!</definedName>
    <definedName name="VZFB" localSheetId="14">[16]Plan1!#REF!</definedName>
    <definedName name="VZFB" localSheetId="15">[16]Plan1!#REF!</definedName>
    <definedName name="VZFB" localSheetId="3">[16]Plan1!#REF!</definedName>
    <definedName name="VZFB" localSheetId="7">[16]Plan1!#REF!</definedName>
    <definedName name="VZFB" localSheetId="1">[16]Plan1!#REF!</definedName>
    <definedName name="VZFB" localSheetId="13">[16]Plan1!#REF!</definedName>
    <definedName name="VZFB" localSheetId="5">[16]Plan1!#REF!</definedName>
    <definedName name="VZFB" localSheetId="4">[16]Plan1!#REF!</definedName>
    <definedName name="VZFB">[16]Plan1!#REF!</definedName>
    <definedName name="wef" localSheetId="12">[7]memo!#REF!</definedName>
    <definedName name="wef" localSheetId="14">[7]memo!#REF!</definedName>
    <definedName name="wef" localSheetId="15">[7]memo!#REF!</definedName>
    <definedName name="wef" localSheetId="3">[7]memo!#REF!</definedName>
    <definedName name="wef" localSheetId="7">[7]memo!#REF!</definedName>
    <definedName name="wef" localSheetId="1">[7]memo!#REF!</definedName>
    <definedName name="wef" localSheetId="13">[7]memo!#REF!</definedName>
    <definedName name="wef" localSheetId="5">[7]memo!#REF!</definedName>
    <definedName name="wef" localSheetId="4">[7]memo!#REF!</definedName>
    <definedName name="wef">[7]memo!#REF!</definedName>
    <definedName name="WETREWQT" localSheetId="12">#REF!</definedName>
    <definedName name="WETREWQT" localSheetId="14">#REF!</definedName>
    <definedName name="WETREWQT" localSheetId="15">#REF!</definedName>
    <definedName name="WETREWQT" localSheetId="3">#REF!</definedName>
    <definedName name="WETREWQT" localSheetId="7">#REF!</definedName>
    <definedName name="WETREWQT" localSheetId="1">#REF!</definedName>
    <definedName name="WETREWQT" localSheetId="13">#REF!</definedName>
    <definedName name="WETREWQT" localSheetId="5">#REF!</definedName>
    <definedName name="WETREWQT" localSheetId="4">#REF!</definedName>
    <definedName name="WETREWQT">#REF!</definedName>
    <definedName name="wfw" localSheetId="12">[17]Plan1!#REF!</definedName>
    <definedName name="wfw" localSheetId="14">[17]Plan1!#REF!</definedName>
    <definedName name="wfw" localSheetId="15">[17]Plan1!#REF!</definedName>
    <definedName name="wfw" localSheetId="3">[17]Plan1!#REF!</definedName>
    <definedName name="wfw" localSheetId="7">[17]Plan1!#REF!</definedName>
    <definedName name="wfw" localSheetId="1">[17]Plan1!#REF!</definedName>
    <definedName name="wfw" localSheetId="13">[17]Plan1!#REF!</definedName>
    <definedName name="wfw" localSheetId="5">[17]Plan1!#REF!</definedName>
    <definedName name="wfw" localSheetId="4">[17]Plan1!#REF!</definedName>
    <definedName name="wfw">[17]Plan1!#REF!</definedName>
    <definedName name="WILLY" localSheetId="12">#REF!</definedName>
    <definedName name="WILLY" localSheetId="14">#REF!</definedName>
    <definedName name="WILLY" localSheetId="15">#REF!</definedName>
    <definedName name="WILLY" localSheetId="3">#REF!</definedName>
    <definedName name="WILLY" localSheetId="7">#REF!</definedName>
    <definedName name="WILLY" localSheetId="1">#REF!</definedName>
    <definedName name="WILLY" localSheetId="13">#REF!</definedName>
    <definedName name="WILLY" localSheetId="5">#REF!</definedName>
    <definedName name="WILLY" localSheetId="4">#REF!</definedName>
    <definedName name="WILLY">#REF!</definedName>
    <definedName name="x" localSheetId="12">#REF!</definedName>
    <definedName name="x" localSheetId="14">#REF!</definedName>
    <definedName name="x" localSheetId="15">#REF!</definedName>
    <definedName name="x" localSheetId="3">#REF!</definedName>
    <definedName name="x" localSheetId="7">#REF!</definedName>
    <definedName name="x" localSheetId="1">#REF!</definedName>
    <definedName name="x" localSheetId="13">#REF!</definedName>
    <definedName name="x" localSheetId="5">#REF!</definedName>
    <definedName name="x" localSheetId="4">#REF!</definedName>
    <definedName name="x">#REF!</definedName>
    <definedName name="xxx" localSheetId="12">#REF!</definedName>
    <definedName name="xxx" localSheetId="14">#REF!</definedName>
    <definedName name="xxx" localSheetId="15">#REF!</definedName>
    <definedName name="xxx" localSheetId="3">#REF!</definedName>
    <definedName name="xxx" localSheetId="7">#REF!</definedName>
    <definedName name="xxx" localSheetId="1">#REF!</definedName>
    <definedName name="xxx" localSheetId="13">#REF!</definedName>
    <definedName name="xxx" localSheetId="5">#REF!</definedName>
    <definedName name="xxx" localSheetId="4">#REF!</definedName>
    <definedName name="xxx">#REF!</definedName>
    <definedName name="XXX010160100" localSheetId="12">#REF!</definedName>
    <definedName name="XXX010160100" localSheetId="14">#REF!</definedName>
    <definedName name="XXX010160100" localSheetId="15">#REF!</definedName>
    <definedName name="XXX010160100" localSheetId="3">#REF!</definedName>
    <definedName name="XXX010160100" localSheetId="7">#REF!</definedName>
    <definedName name="XXX010160100" localSheetId="1">#REF!</definedName>
    <definedName name="XXX010160100" localSheetId="13">#REF!</definedName>
    <definedName name="XXX010160100" localSheetId="5">#REF!</definedName>
    <definedName name="XXX010160100" localSheetId="4">#REF!</definedName>
    <definedName name="XXX010160100">#REF!</definedName>
    <definedName name="y54yqw" localSheetId="12">#REF!</definedName>
    <definedName name="y54yqw" localSheetId="14">#REF!</definedName>
    <definedName name="y54yqw" localSheetId="15">#REF!</definedName>
    <definedName name="y54yqw" localSheetId="3">#REF!</definedName>
    <definedName name="y54yqw" localSheetId="7">#REF!</definedName>
    <definedName name="y54yqw" localSheetId="1">#REF!</definedName>
    <definedName name="y54yqw" localSheetId="13">#REF!</definedName>
    <definedName name="y54yqw" localSheetId="5">#REF!</definedName>
    <definedName name="y54yqw" localSheetId="4">#REF!</definedName>
    <definedName name="y54yqw">#REF!</definedName>
    <definedName name="y64yy6y3" localSheetId="12">#REF!</definedName>
    <definedName name="y64yy6y3" localSheetId="14">#REF!</definedName>
    <definedName name="y64yy6y3" localSheetId="15">#REF!</definedName>
    <definedName name="y64yy6y3" localSheetId="3">#REF!</definedName>
    <definedName name="y64yy6y3" localSheetId="7">#REF!</definedName>
    <definedName name="y64yy6y3" localSheetId="1">#REF!</definedName>
    <definedName name="y64yy6y3" localSheetId="13">#REF!</definedName>
    <definedName name="y64yy6y3" localSheetId="5">#REF!</definedName>
    <definedName name="y64yy6y3" localSheetId="4">#REF!</definedName>
    <definedName name="y64yy6y3">#REF!</definedName>
    <definedName name="YH5EY6RSTUHSEJURE" localSheetId="12">#REF!</definedName>
    <definedName name="YH5EY6RSTUHSEJURE" localSheetId="14">#REF!</definedName>
    <definedName name="YH5EY6RSTUHSEJURE" localSheetId="15">#REF!</definedName>
    <definedName name="YH5EY6RSTUHSEJURE" localSheetId="3">#REF!</definedName>
    <definedName name="YH5EY6RSTUHSEJURE" localSheetId="7">#REF!</definedName>
    <definedName name="YH5EY6RSTUHSEJURE" localSheetId="1">#REF!</definedName>
    <definedName name="YH5EY6RSTUHSEJURE" localSheetId="13">#REF!</definedName>
    <definedName name="YH5EY6RSTUHSEJURE" localSheetId="5">#REF!</definedName>
    <definedName name="YH5EY6RSTUHSEJURE" localSheetId="4">#REF!</definedName>
    <definedName name="YH5EY6RSTUHSEJURE">#REF!</definedName>
    <definedName name="YHWTY" localSheetId="12">#REF!</definedName>
    <definedName name="YHWTY" localSheetId="14">#REF!</definedName>
    <definedName name="YHWTY" localSheetId="15">#REF!</definedName>
    <definedName name="YHWTY" localSheetId="3">#REF!</definedName>
    <definedName name="YHWTY" localSheetId="7">#REF!</definedName>
    <definedName name="YHWTY" localSheetId="1">#REF!</definedName>
    <definedName name="YHWTY" localSheetId="13">#REF!</definedName>
    <definedName name="YHWTY" localSheetId="5">#REF!</definedName>
    <definedName name="YHWTY" localSheetId="4">#REF!</definedName>
    <definedName name="YHWTY">#REF!</definedName>
    <definedName name="zxdfsd" localSheetId="12">#REF!</definedName>
    <definedName name="zxdfsd" localSheetId="14">#REF!</definedName>
    <definedName name="zxdfsd" localSheetId="15">#REF!</definedName>
    <definedName name="zxdfsd" localSheetId="3">#REF!</definedName>
    <definedName name="zxdfsd" localSheetId="7">#REF!</definedName>
    <definedName name="zxdfsd" localSheetId="1">#REF!</definedName>
    <definedName name="zxdfsd" localSheetId="13">#REF!</definedName>
    <definedName name="zxdfsd" localSheetId="5">#REF!</definedName>
    <definedName name="zxdfsd" localSheetId="4">#REF!</definedName>
    <definedName name="zxdfsd">#REF!</definedName>
  </definedNames>
  <calcPr calcId="191029"/>
  <fileRecoveryPr autoRecover="0"/>
</workbook>
</file>

<file path=xl/calcChain.xml><?xml version="1.0" encoding="utf-8"?>
<calcChain xmlns="http://schemas.openxmlformats.org/spreadsheetml/2006/main">
  <c r="L7" i="72" l="1"/>
  <c r="F16" i="67" l="1"/>
  <c r="F12" i="67"/>
  <c r="G25" i="73" l="1"/>
  <c r="E21" i="73"/>
  <c r="G21" i="73" s="1"/>
  <c r="E17" i="73"/>
  <c r="A17" i="73"/>
  <c r="E12" i="73"/>
  <c r="G12" i="73" s="1"/>
  <c r="E8" i="73"/>
  <c r="C8" i="73"/>
  <c r="A8" i="73"/>
  <c r="G17" i="73" l="1"/>
  <c r="C21" i="73" s="1"/>
  <c r="G27" i="73"/>
  <c r="G8" i="73"/>
  <c r="C12" i="73" s="1"/>
  <c r="K6" i="72" l="1"/>
  <c r="K7" i="72" s="1"/>
  <c r="I7" i="72"/>
  <c r="D3" i="71"/>
  <c r="G64" i="37"/>
  <c r="F9" i="67" l="1"/>
  <c r="F8" i="67"/>
  <c r="I6" i="67"/>
  <c r="J6" i="67" s="1"/>
  <c r="K6" i="67" s="1"/>
  <c r="I9" i="67" l="1"/>
  <c r="I8" i="67"/>
  <c r="J7" i="67"/>
  <c r="K7" i="67" s="1"/>
  <c r="E77" i="29"/>
  <c r="C76" i="29"/>
  <c r="C75" i="29"/>
  <c r="C74" i="29"/>
  <c r="E87" i="29"/>
  <c r="E85" i="29"/>
  <c r="J8" i="67" l="1"/>
  <c r="K8" i="67" s="1"/>
  <c r="J9" i="67"/>
  <c r="K9" i="67" s="1"/>
  <c r="E74" i="29"/>
  <c r="F17" i="67" l="1"/>
  <c r="J10" i="67"/>
  <c r="K10" i="67"/>
  <c r="F14" i="67" l="1"/>
  <c r="E71" i="29"/>
  <c r="E17" i="29"/>
  <c r="E44" i="29"/>
  <c r="E41" i="29"/>
  <c r="E30" i="38"/>
  <c r="A30" i="38"/>
  <c r="E88" i="37"/>
  <c r="G88" i="37" s="1"/>
  <c r="H16" i="67" l="1"/>
  <c r="F15" i="67"/>
  <c r="I16" i="67" l="1"/>
  <c r="J16" i="67"/>
  <c r="K16" i="67" s="1"/>
  <c r="E129" i="36" l="1"/>
  <c r="G129" i="36" s="1"/>
  <c r="C121" i="36"/>
  <c r="E7" i="36"/>
  <c r="A11" i="35"/>
  <c r="D19" i="33"/>
  <c r="A7" i="35"/>
  <c r="P7" i="72" l="1"/>
  <c r="J7" i="72" l="1"/>
  <c r="G7" i="72" l="1"/>
  <c r="H7" i="72"/>
  <c r="C111" i="38" l="1"/>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E98" i="37" s="1"/>
  <c r="C62" i="35"/>
  <c r="A88" i="38"/>
  <c r="E88" i="38"/>
  <c r="G62" i="38"/>
  <c r="G60" i="37"/>
  <c r="G27" i="37"/>
  <c r="G19" i="35"/>
  <c r="E121" i="36"/>
  <c r="E12" i="36"/>
  <c r="E23" i="36" s="1"/>
  <c r="E28" i="36" s="1"/>
  <c r="G53" i="38"/>
  <c r="G59" i="38" s="1"/>
  <c r="C70" i="37"/>
  <c r="G70" i="37" s="1"/>
  <c r="C74" i="37" s="1"/>
  <c r="E73" i="36"/>
  <c r="G73" i="36" s="1"/>
  <c r="E56" i="35"/>
  <c r="E11" i="35"/>
  <c r="G16" i="35" s="1"/>
  <c r="C98" i="37"/>
  <c r="G85" i="37"/>
  <c r="G17" i="38"/>
  <c r="C21" i="38" s="1"/>
  <c r="G27" i="38"/>
  <c r="G97" i="36"/>
  <c r="C136" i="36"/>
  <c r="G85" i="38"/>
  <c r="A103" i="36"/>
  <c r="G103" i="36" s="1"/>
  <c r="G8" i="38"/>
  <c r="C12" i="38" s="1"/>
  <c r="G66" i="38"/>
  <c r="G109" i="36"/>
  <c r="E115" i="36"/>
  <c r="G115" i="36" s="1"/>
  <c r="E7" i="35"/>
  <c r="G17" i="35" s="1"/>
  <c r="G88" i="38" l="1"/>
  <c r="C92" i="38" s="1"/>
  <c r="G92" i="38" s="1"/>
  <c r="G68" i="38"/>
  <c r="E33" i="36"/>
  <c r="C30" i="38"/>
  <c r="G30" i="38" s="1"/>
  <c r="C34" i="38" s="1"/>
  <c r="G34" i="38" s="1"/>
  <c r="E38" i="36"/>
  <c r="H62" i="35"/>
  <c r="G46" i="35"/>
  <c r="G26" i="35"/>
  <c r="G48" i="35"/>
  <c r="G42" i="35"/>
  <c r="G38" i="35"/>
  <c r="G29" i="35"/>
  <c r="G33" i="35"/>
  <c r="G53" i="35"/>
  <c r="G54" i="35" s="1"/>
  <c r="G40" i="35"/>
  <c r="G31" i="35"/>
  <c r="C56" i="35"/>
  <c r="C59" i="35" s="1"/>
  <c r="G47" i="35"/>
  <c r="G41" i="35"/>
  <c r="G37" i="35"/>
  <c r="G30" i="35"/>
  <c r="G27" i="35"/>
  <c r="G49" i="35"/>
  <c r="G39" i="35"/>
  <c r="G28" i="35"/>
  <c r="G32" i="35"/>
  <c r="G98" i="37"/>
  <c r="A121" i="36"/>
  <c r="G96" i="38"/>
  <c r="G70" i="38"/>
  <c r="E43" i="36"/>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A3" i="35" l="1"/>
  <c r="F9" i="57"/>
  <c r="H9" i="57" s="1"/>
  <c r="E68" i="29" l="1"/>
  <c r="E65" i="29"/>
  <c r="E62" i="29"/>
  <c r="E59" i="29" l="1"/>
  <c r="E56" i="29"/>
  <c r="E53" i="29"/>
  <c r="E50" i="29"/>
  <c r="E38" i="29"/>
  <c r="E35" i="29"/>
  <c r="E32" i="29"/>
  <c r="E29" i="29"/>
  <c r="E26" i="29"/>
  <c r="E23" i="29"/>
  <c r="E20" i="29"/>
  <c r="E14" i="29"/>
  <c r="E11" i="29"/>
  <c r="E8" i="29"/>
  <c r="E5" i="29"/>
  <c r="H12" i="67" l="1"/>
  <c r="I12" i="67" s="1"/>
  <c r="J12" i="67" s="1"/>
  <c r="H13" i="67"/>
  <c r="I13" i="67" s="1"/>
  <c r="J13" i="67" s="1"/>
  <c r="K13" i="67" s="1"/>
  <c r="H14" i="67"/>
  <c r="I14" i="67" s="1"/>
  <c r="J14" i="67" s="1"/>
  <c r="K14" i="67" s="1"/>
  <c r="H15" i="67"/>
  <c r="I15" i="67" s="1"/>
  <c r="J15" i="67" s="1"/>
  <c r="K15" i="67" s="1"/>
  <c r="H17" i="67"/>
  <c r="A19" i="36"/>
  <c r="A78" i="36"/>
  <c r="G78" i="36" s="1"/>
  <c r="A33" i="36"/>
  <c r="G33" i="36" s="1"/>
  <c r="A54" i="36"/>
  <c r="G54" i="36" s="1"/>
  <c r="A28" i="36"/>
  <c r="G28" i="36" s="1"/>
  <c r="A43" i="36"/>
  <c r="G43" i="36" s="1"/>
  <c r="A38" i="36"/>
  <c r="G38" i="36" s="1"/>
  <c r="A63" i="36"/>
  <c r="G63" i="36" s="1"/>
  <c r="A7" i="36"/>
  <c r="A48" i="36"/>
  <c r="G48" i="36" s="1"/>
  <c r="A68" i="36"/>
  <c r="G68" i="36" s="1"/>
  <c r="I17" i="67" l="1"/>
  <c r="J17" i="67"/>
  <c r="K17" i="67" s="1"/>
  <c r="K12" i="67"/>
  <c r="G92" i="36"/>
  <c r="G7" i="36"/>
  <c r="A12" i="36"/>
  <c r="G12" i="36" s="1"/>
  <c r="A23" i="36"/>
  <c r="G23" i="36" s="1"/>
  <c r="G19" i="36"/>
  <c r="J18" i="67" l="1"/>
  <c r="J19" i="67" s="1"/>
  <c r="J20" i="67" s="1"/>
  <c r="J21" i="67" s="1"/>
  <c r="I22" i="67" s="1"/>
  <c r="K18" i="67"/>
  <c r="K19" i="67" s="1"/>
  <c r="G58" i="36"/>
  <c r="G134" i="36" s="1"/>
  <c r="E136" i="36" s="1"/>
  <c r="G136" i="36" s="1"/>
  <c r="J22" i="67" l="1"/>
  <c r="F5" i="70" s="1"/>
  <c r="G5" i="70" s="1"/>
  <c r="H5" i="70" s="1"/>
  <c r="F5" i="71" s="1"/>
  <c r="O5" i="71" s="1"/>
  <c r="K20" i="67"/>
  <c r="K21" i="67" s="1"/>
  <c r="K22" i="67" s="1"/>
  <c r="F10" i="57"/>
  <c r="A4" i="36"/>
  <c r="J5" i="71" l="1"/>
  <c r="I5" i="71"/>
  <c r="N5" i="71"/>
  <c r="H5" i="71"/>
  <c r="M5" i="71"/>
  <c r="L5" i="71"/>
  <c r="Q5" i="71"/>
  <c r="P5" i="71"/>
  <c r="G5" i="71"/>
  <c r="K5" i="71"/>
  <c r="H10" i="57"/>
  <c r="T5" i="71" l="1"/>
  <c r="R5" i="71" s="1"/>
  <c r="U5" i="71" s="1"/>
  <c r="C34" i="21" l="1"/>
  <c r="D18" i="33" s="1"/>
  <c r="D20" i="33" s="1"/>
  <c r="E11" i="37" s="1"/>
  <c r="G11" i="37" l="1"/>
  <c r="G14" i="37" s="1"/>
  <c r="E36" i="37"/>
  <c r="G36" i="37" l="1"/>
  <c r="G40" i="37" s="1"/>
  <c r="E74" i="37"/>
  <c r="G74" i="37" s="1"/>
  <c r="G77" i="37" s="1"/>
  <c r="D15" i="33"/>
  <c r="D16" i="33" s="1"/>
  <c r="D17" i="33" s="1"/>
  <c r="F16" i="57" s="1"/>
  <c r="F13" i="57" s="1"/>
  <c r="H13" i="57" s="1"/>
  <c r="G101" i="37" l="1"/>
  <c r="F11" i="57"/>
  <c r="F14" i="57" s="1"/>
  <c r="A3" i="37"/>
  <c r="H11" i="57" l="1"/>
  <c r="F20" i="57" l="1"/>
  <c r="F22" i="57" s="1"/>
  <c r="F18" i="57"/>
  <c r="I18" i="57" s="1"/>
  <c r="H14" i="57"/>
  <c r="F7" i="72"/>
  <c r="J11" i="57" l="1"/>
  <c r="J13" i="57"/>
  <c r="E13" i="57"/>
  <c r="H18" i="57"/>
  <c r="J18" i="57" s="1"/>
  <c r="D3" i="35"/>
  <c r="J12" i="57"/>
  <c r="H22" i="57"/>
  <c r="D3" i="38"/>
  <c r="E12" i="57"/>
  <c r="E9" i="57"/>
  <c r="J10" i="57"/>
  <c r="D4" i="36"/>
  <c r="E10" i="57"/>
  <c r="J9" i="57"/>
  <c r="F25" i="57"/>
  <c r="D3" i="37"/>
  <c r="E11" i="57"/>
  <c r="F8" i="72"/>
  <c r="H25" i="57" l="1"/>
  <c r="G6" i="70" l="1"/>
  <c r="H6" i="70"/>
  <c r="F6" i="71" l="1"/>
  <c r="Q6" i="71" l="1"/>
  <c r="P6" i="71"/>
  <c r="N6" i="71"/>
  <c r="O6" i="71"/>
  <c r="M6" i="71"/>
  <c r="K6" i="71"/>
  <c r="H6" i="71"/>
  <c r="I6" i="71"/>
  <c r="J6" i="71"/>
  <c r="L6" i="71"/>
  <c r="G6" i="71"/>
  <c r="T6" i="71" l="1"/>
  <c r="R6" i="71" s="1"/>
  <c r="U6" i="71" s="1"/>
</calcChain>
</file>

<file path=xl/sharedStrings.xml><?xml version="1.0" encoding="utf-8"?>
<sst xmlns="http://schemas.openxmlformats.org/spreadsheetml/2006/main" count="1197" uniqueCount="598">
  <si>
    <t>ITEM</t>
  </si>
  <si>
    <t>DESCRIÇÃO</t>
  </si>
  <si>
    <t>QUANTIDADE</t>
  </si>
  <si>
    <t>1.1</t>
  </si>
  <si>
    <t>TOTAL</t>
  </si>
  <si>
    <t>CÓDIGO</t>
  </si>
  <si>
    <t>h</t>
  </si>
  <si>
    <t>1.2</t>
  </si>
  <si>
    <t>UNID</t>
  </si>
  <si>
    <t>1.3</t>
  </si>
  <si>
    <t>Óculos de proteção</t>
  </si>
  <si>
    <t>Pá</t>
  </si>
  <si>
    <t>Rastelo</t>
  </si>
  <si>
    <t>1.4</t>
  </si>
  <si>
    <t>1.5</t>
  </si>
  <si>
    <t>1.6</t>
  </si>
  <si>
    <t>Bota</t>
  </si>
  <si>
    <t>Meses</t>
  </si>
  <si>
    <t>Semanas/ano</t>
  </si>
  <si>
    <t>Hora/Dia</t>
  </si>
  <si>
    <t>Extensão Total ( Média/diária)</t>
  </si>
  <si>
    <t>Duração Trajeto (Média/Diária)</t>
  </si>
  <si>
    <t>Equipamentos</t>
  </si>
  <si>
    <t>Modelo:</t>
  </si>
  <si>
    <t>R$</t>
  </si>
  <si>
    <t>Quantidade:</t>
  </si>
  <si>
    <t>Unidade</t>
  </si>
  <si>
    <t>Vida Útil:</t>
  </si>
  <si>
    <t>meses</t>
  </si>
  <si>
    <t>Valor Residual:</t>
  </si>
  <si>
    <t>%</t>
  </si>
  <si>
    <t>Preço: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</si>
  <si>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</si>
  <si>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</si>
  <si>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</si>
  <si>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</si>
  <si>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</si>
  <si>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</si>
  <si>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</si>
  <si>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</si>
  <si>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</si>
  <si>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</si>
  <si>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</si>
  <si>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</si>
  <si>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</si>
  <si>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</si>
  <si>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</si>
  <si>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</si>
  <si>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</si>
  <si>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</si>
  <si>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</si>
  <si>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</si>
  <si>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</si>
  <si>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</si>
  <si>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</si>
  <si>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</si>
  <si>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</si>
  <si>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</si>
  <si>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</si>
  <si>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</si>
  <si>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</si>
  <si>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</si>
  <si>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</si>
  <si>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</si>
  <si>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</si>
  <si>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</si>
  <si>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</si>
  <si>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</si>
  <si>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</si>
  <si>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</si>
  <si>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</si>
  <si>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</si>
  <si>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</si>
  <si>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</si>
  <si>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1.0 - MÃO DE OBRA DIRETA (MO)</t>
  </si>
  <si>
    <t xml:space="preserve">Custo do Item </t>
  </si>
  <si>
    <t>Percentual do Custo Final</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</si>
  <si>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</si>
  <si>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</si>
  <si>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</si>
  <si>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</si>
  <si>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</si>
  <si>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</si>
  <si>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</si>
  <si>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</si>
  <si>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</si>
  <si>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</si>
  <si>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</si>
  <si>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</si>
  <si>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</si>
  <si>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</si>
  <si>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</si>
  <si>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</si>
  <si>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</si>
  <si>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</si>
  <si>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</si>
  <si>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</si>
  <si>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</si>
  <si>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</si>
  <si>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</si>
  <si>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</si>
  <si>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</si>
  <si>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</si>
  <si>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</si>
  <si>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</si>
  <si>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</si>
  <si>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</si>
  <si>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</si>
  <si>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</si>
  <si>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</si>
  <si>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</si>
  <si>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</si>
  <si>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</si>
  <si>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</si>
  <si>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</si>
  <si>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</si>
  <si>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</si>
  <si>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</si>
  <si>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</si>
  <si>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</si>
  <si>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</si>
  <si>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</si>
  <si>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</si>
  <si>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</si>
  <si>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</si>
  <si>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</si>
  <si>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</si>
  <si>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</si>
  <si>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</si>
  <si>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</si>
  <si>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</si>
  <si>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</si>
  <si>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</si>
  <si>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</si>
  <si>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Encargos Sociais</t>
  </si>
  <si>
    <t>Custo Mão-de-Obra Anual</t>
  </si>
  <si>
    <t>Custo/dia mão-de-obra</t>
  </si>
  <si>
    <t>com encargos sociais</t>
  </si>
  <si>
    <t>Descrição</t>
  </si>
  <si>
    <t>Motorista</t>
  </si>
  <si>
    <t>Coletor</t>
  </si>
  <si>
    <t>Encarregado</t>
  </si>
  <si>
    <t>Uniforme</t>
  </si>
  <si>
    <t>Boné</t>
  </si>
  <si>
    <t>2.0 - CUSTOS DEPENDENTES DA MÃO DE OBRA DIRETA</t>
  </si>
  <si>
    <t>2.1) Uniformes e EPI's</t>
  </si>
  <si>
    <t>2.1.1 - Uniforme</t>
  </si>
  <si>
    <t>preço do</t>
  </si>
  <si>
    <t>consumo / utilização</t>
  </si>
  <si>
    <t>conjunto calça</t>
  </si>
  <si>
    <t>mensal (motoristas)</t>
  </si>
  <si>
    <t>funcionários (motoristas)</t>
  </si>
  <si>
    <t>mensal (coletores)</t>
  </si>
  <si>
    <t>funcionários (coletores)</t>
  </si>
  <si>
    <t>2.1.2 - Bota</t>
  </si>
  <si>
    <t>preço da</t>
  </si>
  <si>
    <t>capa de chuva</t>
  </si>
  <si>
    <t>mensal</t>
  </si>
  <si>
    <t xml:space="preserve">luva </t>
  </si>
  <si>
    <t>colete refletivo</t>
  </si>
  <si>
    <t>em X (somente faixa)</t>
  </si>
  <si>
    <t xml:space="preserve">bone </t>
  </si>
  <si>
    <t>Somatório Uniformes + EPI"S</t>
  </si>
  <si>
    <t>2.2) Outros Materiais</t>
  </si>
  <si>
    <t>2.2.2. - Pá</t>
  </si>
  <si>
    <t>Garfo</t>
  </si>
  <si>
    <t>equipamentos</t>
  </si>
  <si>
    <t>Cone de Sinalização</t>
  </si>
  <si>
    <t>0,75 Cm altura</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</si>
  <si>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</si>
  <si>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</si>
  <si>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</si>
  <si>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</si>
  <si>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</si>
  <si>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</si>
  <si>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</si>
  <si>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</si>
  <si>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</si>
  <si>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</si>
  <si>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</si>
  <si>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valor do</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</si>
  <si>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</si>
  <si>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</si>
  <si>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</si>
  <si>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</si>
  <si>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</si>
  <si>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</si>
  <si>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</si>
  <si>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</si>
  <si>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</si>
  <si>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</si>
  <si>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</si>
  <si>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1.</t>
  </si>
  <si>
    <t>EPI</t>
  </si>
  <si>
    <t>www.fabricadeuniformes.com.br</t>
  </si>
  <si>
    <t>www.alastralojavirtual.com.br</t>
  </si>
  <si>
    <t>www.shoptime.com</t>
  </si>
  <si>
    <t>Botina de segurança</t>
  </si>
  <si>
    <t>www.epibrasil.com.br</t>
  </si>
  <si>
    <t>www.americanas.com</t>
  </si>
  <si>
    <t>www.rjepi.com.br</t>
  </si>
  <si>
    <t>Capa de chuva</t>
  </si>
  <si>
    <t>www.superepi.com.br</t>
  </si>
  <si>
    <t>www.lojadomecanico.com.br</t>
  </si>
  <si>
    <t>www.leroymerlin.com.br</t>
  </si>
  <si>
    <t>Luva tipo nitrilica</t>
  </si>
  <si>
    <t>www.netsuprimentos.com</t>
  </si>
  <si>
    <t>Colete em X</t>
  </si>
  <si>
    <t>www.ksi.com.br</t>
  </si>
  <si>
    <t>isso-9wear@hotmail.com</t>
  </si>
  <si>
    <t>www.engefrio.com.br</t>
  </si>
  <si>
    <t>2.</t>
  </si>
  <si>
    <t>Materiais e Insumos</t>
  </si>
  <si>
    <t>Vassoura tipo gari</t>
  </si>
  <si>
    <t>www.caepi.com.br</t>
  </si>
  <si>
    <t>www.walmart.com.br</t>
  </si>
  <si>
    <t>Pá de obra</t>
  </si>
  <si>
    <t>www.sermap.com</t>
  </si>
  <si>
    <t>3.0 - CUSTOS DEPENDENTES DE QUILOMETRAGEM</t>
  </si>
  <si>
    <t xml:space="preserve">a) Combustíveis - Lubrificantes - Rodagem </t>
  </si>
  <si>
    <t>consumo</t>
  </si>
  <si>
    <t>quilometragem</t>
  </si>
  <si>
    <t>litro/Km</t>
  </si>
  <si>
    <t>Caminhão coletor</t>
  </si>
  <si>
    <t>Veículo Leve</t>
  </si>
  <si>
    <t>óleo lubrificante</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</si>
  <si>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</si>
  <si>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</si>
  <si>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</si>
  <si>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</si>
  <si>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</si>
  <si>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</si>
  <si>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</si>
  <si>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</si>
  <si>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</si>
  <si>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</si>
  <si>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</si>
  <si>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</si>
  <si>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</si>
  <si>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</si>
  <si>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</si>
  <si>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</si>
  <si>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</si>
  <si>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</si>
  <si>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</si>
  <si>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</si>
  <si>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</si>
  <si>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</si>
  <si>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 xml:space="preserve">pneu + câmara </t>
  </si>
  <si>
    <t>Rodagem Veic. Leve</t>
  </si>
  <si>
    <t>quilometragem Anual</t>
  </si>
  <si>
    <t>Peças e Acessórios:</t>
  </si>
  <si>
    <t>valor do veículo</t>
  </si>
  <si>
    <t>peças / acessórios</t>
  </si>
  <si>
    <t>para manutenção</t>
  </si>
  <si>
    <t>mais equipamento</t>
  </si>
  <si>
    <t>custo base</t>
  </si>
  <si>
    <t>Quantidade Caminhões</t>
  </si>
  <si>
    <t>Custo Anual Peças e Acessórios</t>
  </si>
  <si>
    <t>Custo por Dia</t>
  </si>
  <si>
    <t>número de conjuntos</t>
  </si>
  <si>
    <t>Recapagem de pneu</t>
  </si>
  <si>
    <t>www.dizap.com.br</t>
  </si>
  <si>
    <t>www.dpaschoal.com.br</t>
  </si>
  <si>
    <t>www.sergipana.com.br</t>
  </si>
  <si>
    <t>4.0 - CUSTOS FIXOS</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</si>
  <si>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</si>
  <si>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</si>
  <si>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</si>
  <si>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</si>
  <si>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</si>
  <si>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</si>
  <si>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</si>
  <si>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</si>
  <si>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</si>
  <si>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</si>
  <si>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</si>
  <si>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</si>
  <si>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</si>
  <si>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</si>
  <si>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Número de veículos leves</t>
  </si>
  <si>
    <t>DEPRECIAÇÃO: Veiculo x nº veículos leves</t>
  </si>
  <si>
    <t>Somatório Depreciação</t>
  </si>
  <si>
    <t>4.2 - REMUNERAÇÃO DE VEÍCULOS E EQUIPAMENTOS</t>
  </si>
  <si>
    <t>taxa de remuneração</t>
  </si>
  <si>
    <t>a remunerar</t>
  </si>
  <si>
    <t>ao mês</t>
  </si>
  <si>
    <t>dimensionamento</t>
  </si>
  <si>
    <t>REMUNERAÇÃO: (Chassis + Equipamentos) x Dimensionamento</t>
  </si>
  <si>
    <t>veículo</t>
  </si>
  <si>
    <t>REMUNERAÇÃO: Veíc. Leve x Dimensionamento</t>
  </si>
  <si>
    <t>LICENCIAMENTO/SEG. : Cam. Coletor x dimensionamento</t>
  </si>
  <si>
    <t>Somatório Licenciamento e Seguros</t>
  </si>
  <si>
    <t>Somatório Total dos Custos Fixos</t>
  </si>
  <si>
    <t>Total Custos Fixos Anual</t>
  </si>
  <si>
    <t>Custos Fixos/dia</t>
  </si>
  <si>
    <t>PLANILHA ESTIMATIVA DE COMPOSIÇÃO DE CUSTOS</t>
  </si>
  <si>
    <t>ITENS DE CUSTO</t>
  </si>
  <si>
    <t>PARTICIPAÇÃO  %</t>
  </si>
  <si>
    <t>VALOR</t>
  </si>
  <si>
    <t>1.0 - CUSTOS MÃO-DE-OBRA DIRETA (M.O D.)</t>
  </si>
  <si>
    <t>2.0 - CUSTOS DEPENDENTES DA MÃO-DE-OBRA DIRETA</t>
  </si>
  <si>
    <t>BDI</t>
  </si>
  <si>
    <t>3.0 - CUSTOS DEPENDENTES DE KM</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</si>
  <si>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</si>
  <si>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</si>
  <si>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</si>
  <si>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</si>
  <si>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</si>
  <si>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</si>
  <si>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</si>
  <si>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</si>
  <si>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</si>
  <si>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</si>
  <si>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</si>
  <si>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</si>
  <si>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</si>
  <si>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</si>
  <si>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</si>
  <si>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</si>
  <si>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</si>
  <si>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</si>
  <si>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</si>
  <si>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</si>
  <si>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</si>
  <si>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</si>
  <si>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</si>
  <si>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</si>
  <si>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</si>
  <si>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</si>
  <si>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</si>
  <si>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</si>
  <si>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</si>
  <si>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</si>
  <si>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</si>
  <si>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</si>
  <si>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</si>
  <si>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</si>
  <si>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</si>
  <si>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</si>
  <si>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</si>
  <si>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</si>
  <si>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</si>
  <si>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</si>
  <si>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</si>
  <si>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</si>
  <si>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</si>
  <si>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</si>
  <si>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</si>
  <si>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</si>
  <si>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</si>
  <si>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</si>
  <si>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</si>
  <si>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</si>
  <si>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</si>
  <si>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</si>
  <si>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</si>
  <si>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</si>
  <si>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</si>
  <si>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</si>
  <si>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</si>
  <si>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</si>
  <si>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</si>
  <si>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</si>
  <si>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</si>
  <si>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</si>
  <si>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Engenheiro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</si>
  <si>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</si>
  <si>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</si>
  <si>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</si>
  <si>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</si>
  <si>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</si>
  <si>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</si>
  <si>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</si>
  <si>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</si>
  <si>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</si>
  <si>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</si>
  <si>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</si>
  <si>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</si>
  <si>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</si>
  <si>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</si>
  <si>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</si>
  <si>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</si>
  <si>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</si>
  <si>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</si>
  <si>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</si>
  <si>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</si>
  <si>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</si>
  <si>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</si>
  <si>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</si>
  <si>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</si>
  <si>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</si>
  <si>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</si>
  <si>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</si>
  <si>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</si>
  <si>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</si>
  <si>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</si>
  <si>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</si>
  <si>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</si>
  <si>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</si>
  <si>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</si>
  <si>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</si>
  <si>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</si>
  <si>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</si>
  <si>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</si>
  <si>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</si>
  <si>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</si>
  <si>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</si>
  <si>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</si>
  <si>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</si>
  <si>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</si>
  <si>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</si>
  <si>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</si>
  <si>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</si>
  <si>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</si>
  <si>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</si>
  <si>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</si>
  <si>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</si>
  <si>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</si>
  <si>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</si>
  <si>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</si>
  <si>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</si>
  <si>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</si>
  <si>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</si>
  <si>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</si>
  <si>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</si>
  <si>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</si>
  <si>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</si>
  <si>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</si>
  <si>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</si>
  <si>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</si>
  <si>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</si>
  <si>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</si>
  <si>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</si>
  <si>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</si>
  <si>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</si>
  <si>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</si>
  <si>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SERVIÇO</t>
  </si>
  <si>
    <t>2.7</t>
  </si>
  <si>
    <t>DISCRIMINAÇÃO DOS SERVIÇOS</t>
  </si>
  <si>
    <t>und</t>
  </si>
  <si>
    <t>Quantidade mensal</t>
  </si>
  <si>
    <t>fator de utilização</t>
  </si>
  <si>
    <t>Valor Unitário (R$)</t>
  </si>
  <si>
    <t>Valor unitário consolidado (R$)</t>
  </si>
  <si>
    <t>VALOR MENSAL ESTIMADO  (R$)</t>
  </si>
  <si>
    <t>Memória de Cálculo</t>
  </si>
  <si>
    <t xml:space="preserve">COMPOSIÇÃO </t>
  </si>
  <si>
    <t>1.0 MÃO-DE-OBRA / EQUIPAMENTOS</t>
  </si>
  <si>
    <t>Composição</t>
  </si>
  <si>
    <t>mês</t>
  </si>
  <si>
    <t>SUBTOTAL MÃO DE OBRA/ EQUIPAMENTOS</t>
  </si>
  <si>
    <t>2.0  EPI'S / FERRAMENTAS / MATERIAIS</t>
  </si>
  <si>
    <t>MERCADO</t>
  </si>
  <si>
    <t>EPI - UNIFORME (2)</t>
  </si>
  <si>
    <t>EPI - BOTINA DE SEGURANÇA</t>
  </si>
  <si>
    <t>PAR</t>
  </si>
  <si>
    <t>EPI - BONÉ</t>
  </si>
  <si>
    <t>EPI - CAPA DE  CHUVA</t>
  </si>
  <si>
    <t>2.6</t>
  </si>
  <si>
    <t>2.8</t>
  </si>
  <si>
    <t>SUBTOTAL EPI'S / FERRAMENTAS / MATERIAIS</t>
  </si>
  <si>
    <t>SUBTOTAL 1</t>
  </si>
  <si>
    <t>TOTAL GERAL</t>
  </si>
  <si>
    <t xml:space="preserve">VALOR GLOBAL ESTIMADO             (12 meses)       </t>
  </si>
  <si>
    <t>EPI - LUVA DE SEGURANÇA</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</si>
  <si>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</si>
  <si>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</si>
  <si>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</si>
  <si>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</si>
  <si>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</si>
  <si>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</si>
  <si>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</si>
  <si>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</si>
  <si>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</si>
  <si>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Avental</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</si>
  <si>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</si>
  <si>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</si>
  <si>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</si>
  <si>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</si>
  <si>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</si>
  <si>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</si>
  <si>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</si>
  <si>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</si>
  <si>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</si>
  <si>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</si>
  <si>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</si>
  <si>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Contentor de lixo</t>
  </si>
  <si>
    <t>www.gadotticar.com.br</t>
  </si>
  <si>
    <t>Saco de lixo</t>
  </si>
  <si>
    <t>www.gimba.com.br</t>
  </si>
  <si>
    <t>Viseira de proteção</t>
  </si>
  <si>
    <t>Perneira</t>
  </si>
  <si>
    <t>Protetor auricular</t>
  </si>
  <si>
    <t>Cinto de segurança</t>
  </si>
  <si>
    <t>Luva    PU</t>
  </si>
  <si>
    <t>Luva PU</t>
  </si>
  <si>
    <t>www.palaciodasferramentas.com.br</t>
  </si>
  <si>
    <t>www.madeiramadeira.com.br</t>
  </si>
  <si>
    <t>www.dutramaquinas.com.br</t>
  </si>
  <si>
    <t>3.</t>
  </si>
  <si>
    <t>Compactador 12 m³</t>
  </si>
  <si>
    <t>Cimasp</t>
  </si>
  <si>
    <t>Vemaq</t>
  </si>
  <si>
    <t>Trituradora de Galhos</t>
  </si>
  <si>
    <t>MFRural</t>
  </si>
  <si>
    <t>Jardineiro - Operador de Motosserra</t>
  </si>
  <si>
    <t>19.011.0025-2</t>
  </si>
  <si>
    <t>Motosserra para abate, desgalhamento e toragem de árvores, exclusive operador</t>
  </si>
  <si>
    <t>19.004.0051-2</t>
  </si>
  <si>
    <t>Guindaste sobre rodas, meia lança, capacidade de 6 toneladas, inclusive operador - CP</t>
  </si>
  <si>
    <t>19.004.0051-3</t>
  </si>
  <si>
    <t>Guindaste sobre rodas, meia lança, capacidade de 6 toneladas, inclusive operador - CI</t>
  </si>
  <si>
    <t>EPI - ÓCULOS DE SEGURANÇA</t>
  </si>
  <si>
    <t>Enxada com cabo</t>
  </si>
  <si>
    <t>www.matieli.com.br</t>
  </si>
  <si>
    <t>Cal - saco de 7 kg</t>
  </si>
  <si>
    <t>www.breithaupt.com.br</t>
  </si>
  <si>
    <t>www.ferramentaskennedy.com.br</t>
  </si>
  <si>
    <t>Broxa</t>
  </si>
  <si>
    <t>www.copafer.com.br</t>
  </si>
  <si>
    <t xml:space="preserve">SERVIÇOS DIVERVOS </t>
  </si>
  <si>
    <t>equipe</t>
  </si>
  <si>
    <t>SERVIÇO: CONTRATAÇÃO DE EMPRESA PARA REALIZAÇÃO DOS SERVIÇOS DE LIMPEZA URBANA</t>
  </si>
  <si>
    <t xml:space="preserve">VALOR UNITÁRIO  </t>
  </si>
  <si>
    <t>COMPOSIÇÃO</t>
  </si>
  <si>
    <t>VALOR MÉDIO MENSAL</t>
  </si>
  <si>
    <t>VALOR PARA 12 MESES</t>
  </si>
  <si>
    <t xml:space="preserve">TOTAL </t>
  </si>
  <si>
    <t>ANEXO H -                                                                                                                                                                                       SERVIÇO DE PODA</t>
  </si>
  <si>
    <t xml:space="preserve"> COMPOSIÇÃO DO SERVIÇO DE PODA</t>
  </si>
  <si>
    <t>(1 caminhão tipo munck ) x 60% de utilização CP x 8 horas x 22 dias/ mês x 12 meses</t>
  </si>
  <si>
    <t>(1 caminhão tipo munck ) x 40% de utilização CI x 8 horas x 22 dias/ mês x 12 meses</t>
  </si>
  <si>
    <t>Serviço de Poda</t>
  </si>
  <si>
    <t>PLANILHA ORÇAMENTÁRIA</t>
  </si>
  <si>
    <t>PROPOSTA DE PREÇO</t>
  </si>
  <si>
    <t xml:space="preserve">Valor global por extenso: </t>
  </si>
  <si>
    <t>Validade da proposta:</t>
  </si>
  <si>
    <t>Carimbo e Assinatura Responsável</t>
  </si>
  <si>
    <t>CRONOGRAMA FÍSICO FINANCEIRO</t>
  </si>
  <si>
    <t>1º</t>
  </si>
  <si>
    <t>2º</t>
  </si>
  <si>
    <t>3º</t>
  </si>
  <si>
    <t>4º</t>
  </si>
  <si>
    <t>5º</t>
  </si>
  <si>
    <t>6º</t>
  </si>
  <si>
    <t>7º</t>
  </si>
  <si>
    <t>8º</t>
  </si>
  <si>
    <t>9º</t>
  </si>
  <si>
    <t>10º</t>
  </si>
  <si>
    <t>11º</t>
  </si>
  <si>
    <t>12º</t>
  </si>
  <si>
    <t>Varredor</t>
  </si>
  <si>
    <t>Auxiliar de Limpeza</t>
  </si>
  <si>
    <t>Auxiliar de Jardinagem</t>
  </si>
  <si>
    <t>Operador de Motosserra</t>
  </si>
  <si>
    <t>Operador de Roçadeira</t>
  </si>
  <si>
    <t>Operador de máquinas</t>
  </si>
  <si>
    <t>Auxiliar de Escritório</t>
  </si>
  <si>
    <t>Total de funcionários</t>
  </si>
  <si>
    <t>EMOP Fevereiro/2019</t>
  </si>
  <si>
    <t>elem 02929 - EMOP fev/2019</t>
  </si>
  <si>
    <t>elem 0220 - EMOP fev/2019</t>
  </si>
  <si>
    <t>elem 0808 - EMOP fev/2019</t>
  </si>
  <si>
    <t>05.105.0119-0</t>
  </si>
  <si>
    <t>ao mês (fev/2019)</t>
  </si>
  <si>
    <t xml:space="preserve">BDI, conforme composição  </t>
  </si>
  <si>
    <t>Poda / Recolhimento de Galharia</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</si>
  <si>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</si>
  <si>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</si>
  <si>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</si>
  <si>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</si>
  <si>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</si>
  <si>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</si>
  <si>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</si>
  <si>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</si>
  <si>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</si>
  <si>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</si>
  <si>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</si>
  <si>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</si>
  <si>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</si>
  <si>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</si>
  <si>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</si>
  <si>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</si>
  <si>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</si>
  <si>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</si>
  <si>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</si>
  <si>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</si>
  <si>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t>Data base:                  CCT 2019/2020; 2018/2019;           Emop dez/2020</t>
  </si>
  <si>
    <t>Referência: EMOP- abril/2021 ; CCT 2018/2019 e CCT 2019/2020</t>
  </si>
  <si>
    <t>(8 jardineiro/ operador de motosserra x 8 horas x 22 dias/ mês x 12 meses</t>
  </si>
  <si>
    <t>8 motosserra x 8 horas x 22 dias/mês x 12 meses</t>
  </si>
  <si>
    <t>2 conjuntos de uniformes X  (8 operador de motosserra + 1 motorista) x 25% de fator de utilização x 12 meses</t>
  </si>
  <si>
    <t>1 par de botinas de segurança X (8 operador de motosserra + 1 motorista)x 25% de fator de utilização x 12 meses</t>
  </si>
  <si>
    <t>1 boné X(8 operador de motosserra + 1 motorista)  x25% de fator de utilização x 12 meses</t>
  </si>
  <si>
    <t>1 capa de chuva X(8 operador de motosserra + 1 motorista)  x 16,67% de fator de utilização x 12 meses</t>
  </si>
  <si>
    <t>1 par de luvas de segurança PU X (8 operador de motosserra)  x 100% de fator de utilização x 12 meses</t>
  </si>
  <si>
    <t>1 par de óculos de segurança X (8 operador de motosserra)  x 50% de fator de utilização x 12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</si>
</sst>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quot;R$&quot;\ #,##0.00"/>
    <numFmt numFmtId="179" formatCode="0.000000"/>
    <numFmt numFmtId="180" formatCode="0.0000"/>
    <numFmt numFmtId="181" formatCode="0.00000"/>
    <numFmt numFmtId="182" formatCode="#,##0.0"/>
    <numFmt numFmtId="183" formatCode="0.0"/>
    <numFmt numFmtId="184" formatCode="0.0000%"/>
    <numFmt numFmtId="185" formatCode="#,##0.00;[Red]#,##0.00"/>
    <numFmt numFmtId="186" formatCode="[$R$ -416]#,##0.00"/>
    <numFmt numFmtId="187" formatCode="[$R$ ]#,##0.00;[Red]\([$R$ ]#,##0.00\)"/>
    <numFmt numFmtId="188" formatCode="#,##0.000000"/>
    <numFmt numFmtId="189" formatCode="#,##0.00000"/>
    <numFmt numFmtId="190" formatCode="#,##0.000000000"/>
  </numFmts>
  <fonts count="55">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sz val="11"/>
      <color theme="4"/>
      <name val="Arial"/>
      <family val="2"/>
    </font>
    <font>
      <sz val="11"/>
      <name val="Arial"/>
      <family val="2"/>
    </font>
    <font>
      <strike/>
      <sz val="10"/>
      <color rgb="FFFF000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u/>
      <sz val="9"/>
      <color theme="10"/>
      <name val="Calibri"/>
      <family val="2"/>
      <scheme val="minor"/>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sz val="8"/>
      <color theme="1"/>
      <name val="Arial"/>
      <family val="2"/>
    </font>
    <font>
      <b/>
      <sz val="8"/>
      <color theme="0"/>
      <name val="Arial"/>
      <family val="2"/>
    </font>
    <font>
      <b/>
      <sz val="8"/>
      <color theme="1"/>
      <name val="Arial"/>
      <family val="2"/>
    </font>
  </fonts>
  <fills count="51">
    <fill>
      <patternFill patternType="none"/>
    </fill>
    <fill>
      <patternFill patternType="gray125"/>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tint="-9.9978637043366805E-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202">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5" borderId="0" applyNumberFormat="0" applyBorder="0" applyAlignment="0" applyProtection="0"/>
    <xf numFmtId="0" fontId="12" fillId="17" borderId="20" applyNumberFormat="0" applyAlignment="0" applyProtection="0"/>
    <xf numFmtId="0" fontId="13" fillId="18" borderId="21" applyNumberFormat="0" applyAlignment="0" applyProtection="0"/>
    <xf numFmtId="0" fontId="14" fillId="0" borderId="22" applyNumberFormat="0" applyFill="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5" fillId="8" borderId="20" applyNumberFormat="0" applyAlignment="0" applyProtection="0"/>
    <xf numFmtId="0" fontId="16" fillId="4" borderId="0" applyNumberFormat="0" applyBorder="0" applyAlignment="0" applyProtection="0"/>
    <xf numFmtId="0" fontId="17" fillId="23" borderId="0" applyNumberFormat="0" applyBorder="0" applyAlignment="0" applyProtection="0"/>
    <xf numFmtId="0" fontId="9" fillId="0" borderId="0"/>
    <xf numFmtId="0" fontId="8" fillId="24" borderId="23" applyNumberFormat="0" applyFont="0" applyAlignment="0" applyProtection="0"/>
    <xf numFmtId="0" fontId="18" fillId="17" borderId="2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5" applyNumberFormat="0" applyFill="0" applyAlignment="0" applyProtection="0"/>
    <xf numFmtId="0" fontId="23" fillId="0" borderId="26" applyNumberFormat="0" applyFill="0" applyAlignment="0" applyProtection="0"/>
    <xf numFmtId="0" fontId="24" fillId="0" borderId="27" applyNumberFormat="0" applyFill="0" applyAlignment="0" applyProtection="0"/>
    <xf numFmtId="0" fontId="24" fillId="0" borderId="0" applyNumberFormat="0" applyFill="0" applyBorder="0" applyAlignment="0" applyProtection="0"/>
    <xf numFmtId="0" fontId="25" fillId="0" borderId="28" applyNumberFormat="0" applyFill="0" applyAlignment="0" applyProtection="0"/>
    <xf numFmtId="0" fontId="1" fillId="24" borderId="23"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36"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6" fillId="4" borderId="0" applyNumberFormat="0" applyBorder="0" applyAlignment="0" applyProtection="0"/>
    <xf numFmtId="0" fontId="22" fillId="0" borderId="25" applyNumberFormat="0" applyFill="0" applyAlignment="0" applyProtection="0"/>
    <xf numFmtId="0" fontId="23" fillId="0" borderId="26" applyNumberFormat="0" applyFill="0" applyAlignment="0" applyProtection="0"/>
    <xf numFmtId="0" fontId="24" fillId="0" borderId="27" applyNumberFormat="0" applyFill="0" applyAlignment="0" applyProtection="0"/>
    <xf numFmtId="0" fontId="24" fillId="0" borderId="0" applyNumberFormat="0" applyFill="0" applyBorder="0" applyAlignment="0" applyProtection="0"/>
    <xf numFmtId="0" fontId="12" fillId="17" borderId="20" applyNumberFormat="0" applyAlignment="0" applyProtection="0"/>
    <xf numFmtId="0" fontId="14" fillId="0" borderId="22" applyNumberFormat="0" applyFill="0" applyAlignment="0" applyProtection="0"/>
    <xf numFmtId="0" fontId="13" fillId="18" borderId="21" applyNumberFormat="0" applyAlignment="0" applyProtection="0"/>
    <xf numFmtId="0" fontId="28" fillId="0" borderId="29">
      <alignment horizontal="center" vertical="center"/>
    </xf>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3" borderId="0" applyNumberFormat="0" applyBorder="0" applyAlignment="0" applyProtection="0"/>
    <xf numFmtId="0" fontId="11" fillId="28"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5" borderId="0" applyNumberFormat="0" applyBorder="0" applyAlignment="0" applyProtection="0"/>
    <xf numFmtId="0" fontId="22" fillId="0" borderId="25" applyNumberFormat="0" applyFill="0" applyAlignment="0" applyProtection="0"/>
    <xf numFmtId="0" fontId="23" fillId="0" borderId="26" applyNumberFormat="0" applyFill="0" applyAlignment="0" applyProtection="0"/>
    <xf numFmtId="0" fontId="24" fillId="0" borderId="27"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7" borderId="0" applyNumberFormat="0" applyBorder="0" applyAlignment="0" applyProtection="0"/>
    <xf numFmtId="0" fontId="15" fillId="8" borderId="20" applyNumberFormat="0" applyAlignment="0" applyProtection="0"/>
    <xf numFmtId="0" fontId="14" fillId="0" borderId="22"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3" borderId="0" applyNumberFormat="0" applyBorder="0" applyAlignment="0" applyProtection="0"/>
    <xf numFmtId="0" fontId="17" fillId="44"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4" borderId="23" applyNumberFormat="0" applyFont="0" applyAlignment="0" applyProtection="0"/>
    <xf numFmtId="170" fontId="7" fillId="0" borderId="30">
      <alignment horizontal="center" vertical="center"/>
    </xf>
    <xf numFmtId="0" fontId="18" fillId="17" borderId="24"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5" applyNumberFormat="0" applyFill="0" applyAlignment="0" applyProtection="0"/>
    <xf numFmtId="173" fontId="34" fillId="0" borderId="0">
      <alignment horizontal="left" vertical="top"/>
    </xf>
    <xf numFmtId="0" fontId="13" fillId="45" borderId="21"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6" borderId="31" applyNumberFormat="0" applyFont="0" applyBorder="0" applyAlignment="0">
      <alignment horizontal="justify" vertical="top" wrapText="1"/>
    </xf>
    <xf numFmtId="0" fontId="31" fillId="0" borderId="0" applyNumberFormat="0" applyFill="0" applyBorder="0" applyAlignment="0" applyProtection="0"/>
    <xf numFmtId="44" fontId="9" fillId="0" borderId="0" applyFont="0" applyFill="0" applyBorder="0" applyAlignment="0" applyProtection="0"/>
    <xf numFmtId="0" fontId="1" fillId="0" borderId="0"/>
    <xf numFmtId="44" fontId="5" fillId="0" borderId="0" applyFont="0" applyFill="0" applyBorder="0" applyAlignment="0" applyProtection="0"/>
  </cellStyleXfs>
  <cellXfs count="718">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5" xfId="0" applyFont="1" applyBorder="1"/>
    <xf numFmtId="0" fontId="36" fillId="0" borderId="0" xfId="0" applyFont="1"/>
    <xf numFmtId="0" fontId="37"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0" fontId="1" fillId="0" borderId="0" xfId="51" applyFont="1" applyFill="1" applyBorder="1" applyAlignment="1">
      <alignment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6"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0" fontId="1" fillId="0" borderId="0" xfId="0" applyFont="1" applyAlignment="1">
      <alignment horizontal="center"/>
    </xf>
    <xf numFmtId="0" fontId="3" fillId="0" borderId="0" xfId="51" applyFont="1" applyFill="1" applyBorder="1" applyAlignment="1">
      <alignment horizontal="left" vertical="center"/>
    </xf>
    <xf numFmtId="0" fontId="36" fillId="0" borderId="0" xfId="0" applyFont="1" applyAlignment="1">
      <alignment vertical="center"/>
    </xf>
    <xf numFmtId="0" fontId="1" fillId="0" borderId="0" xfId="0" applyFont="1"/>
    <xf numFmtId="0" fontId="1" fillId="0" borderId="0" xfId="0" applyFont="1" applyAlignment="1"/>
    <xf numFmtId="0" fontId="1" fillId="0" borderId="0" xfId="51" quotePrefix="1" applyFont="1" applyFill="1" applyBorder="1" applyAlignment="1">
      <alignment horizontal="left" vertical="center"/>
    </xf>
    <xf numFmtId="0" fontId="1" fillId="0" borderId="0" xfId="51" applyFont="1" applyFill="1" applyBorder="1"/>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3" fillId="0" borderId="0" xfId="51" applyFont="1" applyFill="1" applyBorder="1" applyAlignment="1">
      <alignment horizontal="center" vertical="center" wrapText="1"/>
    </xf>
    <xf numFmtId="0" fontId="3" fillId="0" borderId="0" xfId="0" applyFont="1" applyAlignment="1">
      <alignment vertical="center" wrapText="1"/>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39"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1" fillId="0" borderId="35" xfId="0" applyFont="1" applyBorder="1" applyAlignment="1">
      <alignment horizontal="right" vertical="top" wrapText="1"/>
    </xf>
    <xf numFmtId="0" fontId="1" fillId="0" borderId="36" xfId="0" applyFont="1" applyBorder="1" applyAlignment="1">
      <alignment horizontal="center" vertical="top" wrapText="1"/>
    </xf>
    <xf numFmtId="0" fontId="1" fillId="0" borderId="37" xfId="0" applyFont="1" applyBorder="1"/>
    <xf numFmtId="0" fontId="1" fillId="0" borderId="35" xfId="0" applyFont="1" applyBorder="1" applyAlignment="1">
      <alignment horizontal="right"/>
    </xf>
    <xf numFmtId="0" fontId="1" fillId="0" borderId="0" xfId="51" applyFont="1" applyAlignment="1">
      <alignment horizontal="center"/>
    </xf>
    <xf numFmtId="0" fontId="1" fillId="0" borderId="0" xfId="51" applyFont="1"/>
    <xf numFmtId="0" fontId="1" fillId="0" borderId="0" xfId="51" applyFont="1" applyFill="1"/>
    <xf numFmtId="4" fontId="3" fillId="0" borderId="50"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51" xfId="51" applyNumberFormat="1" applyFont="1" applyFill="1" applyBorder="1" applyAlignment="1">
      <alignment vertical="center"/>
    </xf>
    <xf numFmtId="4" fontId="42" fillId="0" borderId="50" xfId="51" quotePrefix="1" applyNumberFormat="1" applyFont="1" applyFill="1" applyBorder="1" applyAlignment="1">
      <alignment horizontal="left" vertical="center"/>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50" xfId="51" applyNumberFormat="1" applyFont="1" applyFill="1" applyBorder="1" applyAlignment="1">
      <alignment horizontal="center" vertical="center"/>
    </xf>
    <xf numFmtId="4" fontId="1" fillId="0" borderId="50" xfId="51" applyNumberFormat="1" applyFont="1" applyFill="1" applyBorder="1" applyAlignment="1">
      <alignment horizontal="center" vertical="center"/>
    </xf>
    <xf numFmtId="4" fontId="1" fillId="0" borderId="0" xfId="51" applyNumberFormat="1" applyFont="1" applyFill="1"/>
    <xf numFmtId="4" fontId="1" fillId="0" borderId="50" xfId="51" applyNumberFormat="1" applyFont="1" applyFill="1" applyBorder="1" applyAlignment="1">
      <alignment horizontal="center" vertical="center" wrapText="1"/>
    </xf>
    <xf numFmtId="4" fontId="3" fillId="0" borderId="53"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51" xfId="51" applyNumberFormat="1" applyFont="1" applyFill="1" applyBorder="1" applyAlignment="1">
      <alignment horizontal="center" vertical="center"/>
    </xf>
    <xf numFmtId="4" fontId="3" fillId="0" borderId="49"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54" xfId="51" applyNumberFormat="1" applyFont="1" applyFill="1" applyBorder="1" applyAlignment="1">
      <alignment horizontal="center" vertical="center"/>
    </xf>
    <xf numFmtId="0" fontId="3" fillId="0" borderId="0" xfId="51" applyFont="1" applyFill="1"/>
    <xf numFmtId="4" fontId="1" fillId="0" borderId="50"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51"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51" xfId="51" applyNumberFormat="1" applyFont="1" applyFill="1" applyBorder="1" applyAlignment="1">
      <alignment horizontal="right" vertical="center"/>
    </xf>
    <xf numFmtId="0" fontId="40" fillId="0" borderId="50"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50" xfId="51" applyFont="1" applyFill="1" applyBorder="1" applyAlignment="1">
      <alignment vertical="center"/>
    </xf>
    <xf numFmtId="0" fontId="1" fillId="0" borderId="0" xfId="51" quotePrefix="1" applyFont="1" applyFill="1" applyBorder="1" applyAlignment="1">
      <alignment horizontal="center" vertical="center"/>
    </xf>
    <xf numFmtId="0" fontId="1" fillId="0" borderId="51" xfId="51" applyFont="1" applyFill="1" applyBorder="1" applyAlignment="1">
      <alignment vertical="center"/>
    </xf>
    <xf numFmtId="4" fontId="40" fillId="0" borderId="50"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51" xfId="51" quotePrefix="1" applyFont="1" applyFill="1" applyBorder="1" applyAlignment="1">
      <alignment horizontal="center" vertical="center"/>
    </xf>
    <xf numFmtId="4" fontId="1" fillId="0" borderId="52" xfId="51" applyNumberFormat="1" applyFont="1" applyFill="1" applyBorder="1" applyAlignment="1">
      <alignment horizontal="center" vertical="center"/>
    </xf>
    <xf numFmtId="4" fontId="1" fillId="0" borderId="9" xfId="51" applyNumberFormat="1" applyFont="1" applyFill="1" applyBorder="1" applyAlignment="1">
      <alignment horizontal="centerContinuous" vertical="center"/>
    </xf>
    <xf numFmtId="4" fontId="1" fillId="0" borderId="9" xfId="51" applyNumberFormat="1" applyFont="1" applyFill="1" applyBorder="1" applyAlignment="1">
      <alignment vertical="center"/>
    </xf>
    <xf numFmtId="4" fontId="1" fillId="0" borderId="9" xfId="51" applyNumberFormat="1" applyFont="1" applyFill="1" applyBorder="1" applyAlignment="1">
      <alignment horizontal="center" vertical="center"/>
    </xf>
    <xf numFmtId="4" fontId="1" fillId="0" borderId="53" xfId="51" applyNumberFormat="1" applyFont="1" applyFill="1" applyBorder="1" applyAlignment="1">
      <alignment vertical="center"/>
    </xf>
    <xf numFmtId="4" fontId="3" fillId="0" borderId="49"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54" xfId="51" applyNumberFormat="1" applyFont="1" applyFill="1" applyBorder="1" applyAlignment="1">
      <alignment vertical="center"/>
    </xf>
    <xf numFmtId="0" fontId="1" fillId="0" borderId="0" xfId="51" applyFont="1" applyFill="1" applyAlignment="1">
      <alignment vertical="center"/>
    </xf>
    <xf numFmtId="4" fontId="26" fillId="0" borderId="50" xfId="51" applyNumberFormat="1" applyFont="1" applyFill="1" applyBorder="1" applyAlignment="1">
      <alignment horizontal="left" vertical="center"/>
    </xf>
    <xf numFmtId="2" fontId="1" fillId="0" borderId="55" xfId="51" applyNumberFormat="1" applyFont="1" applyFill="1" applyBorder="1" applyAlignment="1" applyProtection="1">
      <alignment horizontal="center" vertical="center"/>
      <protection locked="0"/>
    </xf>
    <xf numFmtId="4" fontId="1" fillId="0" borderId="56" xfId="51" applyNumberFormat="1" applyFont="1" applyFill="1" applyBorder="1" applyAlignment="1">
      <alignment horizontal="center" vertical="center"/>
    </xf>
    <xf numFmtId="10" fontId="1" fillId="0" borderId="56" xfId="53" applyNumberFormat="1" applyFont="1" applyFill="1" applyBorder="1" applyAlignment="1" applyProtection="1">
      <alignment horizontal="center" vertical="center"/>
    </xf>
    <xf numFmtId="3" fontId="1" fillId="0" borderId="56" xfId="51" applyNumberFormat="1" applyFont="1" applyFill="1" applyBorder="1" applyAlignment="1" applyProtection="1">
      <alignment horizontal="center" vertical="center"/>
    </xf>
    <xf numFmtId="4" fontId="1" fillId="0" borderId="57" xfId="51" quotePrefix="1" applyNumberFormat="1" applyFont="1" applyFill="1" applyBorder="1" applyAlignment="1">
      <alignment horizontal="center" vertical="center"/>
    </xf>
    <xf numFmtId="4" fontId="1" fillId="0" borderId="58" xfId="51" applyNumberFormat="1" applyFont="1" applyFill="1" applyBorder="1" applyAlignment="1">
      <alignment horizontal="center" vertical="center"/>
    </xf>
    <xf numFmtId="4" fontId="1" fillId="0" borderId="50" xfId="51" quotePrefix="1" applyNumberFormat="1" applyFont="1" applyFill="1" applyBorder="1" applyAlignment="1">
      <alignment horizontal="center" vertical="center"/>
    </xf>
    <xf numFmtId="4" fontId="1" fillId="0" borderId="56" xfId="51" applyNumberFormat="1" applyFont="1" applyFill="1" applyBorder="1" applyAlignment="1" applyProtection="1">
      <alignment horizontal="center" vertical="center"/>
    </xf>
    <xf numFmtId="3" fontId="1" fillId="0" borderId="56" xfId="51" applyNumberFormat="1" applyFont="1" applyFill="1" applyBorder="1" applyAlignment="1">
      <alignment horizontal="center" vertical="center"/>
    </xf>
    <xf numFmtId="4" fontId="26" fillId="0" borderId="50" xfId="51" applyNumberFormat="1" applyFont="1" applyFill="1" applyBorder="1" applyAlignment="1">
      <alignment vertical="center"/>
    </xf>
    <xf numFmtId="10" fontId="1" fillId="0" borderId="56" xfId="51" applyNumberFormat="1" applyFont="1" applyFill="1" applyBorder="1" applyAlignment="1" applyProtection="1">
      <alignment horizontal="center" vertical="center"/>
    </xf>
    <xf numFmtId="4" fontId="1" fillId="0" borderId="57" xfId="51" applyNumberFormat="1" applyFont="1" applyFill="1" applyBorder="1" applyAlignment="1">
      <alignment horizontal="center" vertical="center"/>
    </xf>
    <xf numFmtId="4" fontId="3" fillId="0" borderId="55" xfId="51" applyNumberFormat="1" applyFont="1" applyFill="1" applyBorder="1" applyAlignment="1">
      <alignment horizontal="left" vertical="center"/>
    </xf>
    <xf numFmtId="4" fontId="1" fillId="0" borderId="56" xfId="51" applyNumberFormat="1" applyFont="1" applyFill="1" applyBorder="1" applyAlignment="1">
      <alignment vertical="center"/>
    </xf>
    <xf numFmtId="4" fontId="1" fillId="0" borderId="56" xfId="51" quotePrefix="1" applyNumberFormat="1" applyFont="1" applyFill="1" applyBorder="1" applyAlignment="1">
      <alignment horizontal="center" vertical="center"/>
    </xf>
    <xf numFmtId="4" fontId="3" fillId="0" borderId="58" xfId="51" applyNumberFormat="1" applyFont="1" applyFill="1" applyBorder="1" applyAlignment="1">
      <alignment horizontal="center" vertical="center"/>
    </xf>
    <xf numFmtId="4" fontId="3" fillId="0" borderId="52" xfId="51" quotePrefix="1" applyNumberFormat="1" applyFont="1" applyFill="1" applyBorder="1" applyAlignment="1">
      <alignment horizontal="left" vertical="center"/>
    </xf>
    <xf numFmtId="4" fontId="1" fillId="0" borderId="9" xfId="51" quotePrefix="1" applyNumberFormat="1" applyFont="1" applyFill="1" applyBorder="1" applyAlignment="1">
      <alignment horizontal="center" vertical="center"/>
    </xf>
    <xf numFmtId="0" fontId="3" fillId="0" borderId="53"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50" xfId="51" quotePrefix="1" applyNumberFormat="1" applyFont="1" applyFill="1" applyBorder="1" applyAlignment="1">
      <alignment horizontal="left" vertical="center"/>
    </xf>
    <xf numFmtId="4" fontId="1" fillId="0" borderId="55" xfId="51" applyNumberFormat="1" applyFont="1" applyFill="1" applyBorder="1" applyAlignment="1" applyProtection="1">
      <alignment horizontal="center" vertical="center"/>
      <protection locked="0"/>
    </xf>
    <xf numFmtId="10" fontId="1" fillId="0" borderId="56" xfId="53" applyNumberFormat="1" applyFont="1" applyFill="1" applyBorder="1" applyAlignment="1">
      <alignment horizontal="center" vertical="center"/>
    </xf>
    <xf numFmtId="3" fontId="1" fillId="0" borderId="56" xfId="51" applyNumberFormat="1" applyFont="1" applyFill="1" applyBorder="1" applyAlignment="1" applyProtection="1">
      <alignment horizontal="center" vertical="center"/>
      <protection locked="0"/>
    </xf>
    <xf numFmtId="10" fontId="1" fillId="0" borderId="56" xfId="51" applyNumberFormat="1" applyFont="1" applyFill="1" applyBorder="1" applyAlignment="1">
      <alignment horizontal="center" vertical="center"/>
    </xf>
    <xf numFmtId="2" fontId="1" fillId="0" borderId="56" xfId="51" applyNumberFormat="1" applyFont="1" applyFill="1" applyBorder="1" applyAlignment="1" applyProtection="1">
      <alignment horizontal="center" vertical="center"/>
      <protection locked="0"/>
    </xf>
    <xf numFmtId="4" fontId="1" fillId="0" borderId="55"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52" xfId="51" applyNumberFormat="1" applyFont="1" applyFill="1" applyBorder="1" applyAlignment="1">
      <alignment vertical="center"/>
    </xf>
    <xf numFmtId="4" fontId="26" fillId="0" borderId="49" xfId="51" applyNumberFormat="1" applyFont="1" applyFill="1" applyBorder="1" applyAlignment="1">
      <alignment vertical="center"/>
    </xf>
    <xf numFmtId="1" fontId="1" fillId="0" borderId="55" xfId="51" applyNumberFormat="1" applyFont="1" applyFill="1" applyBorder="1" applyAlignment="1" applyProtection="1">
      <alignment horizontal="center" vertical="center"/>
      <protection locked="0"/>
    </xf>
    <xf numFmtId="4" fontId="1" fillId="0" borderId="56" xfId="51" applyNumberFormat="1" applyFont="1" applyFill="1" applyBorder="1" applyAlignment="1" applyProtection="1">
      <alignment horizontal="center" vertical="center"/>
      <protection locked="0"/>
    </xf>
    <xf numFmtId="4" fontId="3" fillId="25" borderId="50" xfId="51" applyNumberFormat="1" applyFont="1" applyFill="1" applyBorder="1" applyAlignment="1">
      <alignment vertical="center"/>
    </xf>
    <xf numFmtId="4" fontId="1" fillId="25" borderId="0" xfId="51" applyNumberFormat="1" applyFont="1" applyFill="1" applyBorder="1" applyAlignment="1">
      <alignment vertical="center"/>
    </xf>
    <xf numFmtId="4" fontId="1" fillId="25" borderId="59" xfId="51" applyNumberFormat="1" applyFont="1" applyFill="1" applyBorder="1" applyAlignment="1">
      <alignment vertical="center"/>
    </xf>
    <xf numFmtId="9" fontId="1" fillId="25" borderId="55" xfId="51" applyNumberFormat="1" applyFont="1" applyFill="1" applyBorder="1" applyAlignment="1" applyProtection="1">
      <alignment horizontal="center" vertical="center"/>
      <protection locked="0"/>
    </xf>
    <xf numFmtId="4" fontId="1" fillId="25" borderId="56" xfId="51" applyNumberFormat="1" applyFont="1" applyFill="1" applyBorder="1" applyAlignment="1">
      <alignment horizontal="center" vertical="center"/>
    </xf>
    <xf numFmtId="4" fontId="1" fillId="25" borderId="56" xfId="51" applyNumberFormat="1" applyFont="1" applyFill="1" applyBorder="1" applyAlignment="1" applyProtection="1">
      <alignment horizontal="center" vertical="center"/>
      <protection locked="0"/>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55" xfId="51" applyNumberFormat="1" applyFont="1" applyFill="1" applyBorder="1" applyAlignment="1">
      <alignment vertical="center"/>
    </xf>
    <xf numFmtId="0" fontId="28" fillId="0" borderId="0" xfId="0" applyFont="1" applyAlignment="1">
      <alignment horizontal="center" vertical="center"/>
    </xf>
    <xf numFmtId="0" fontId="44" fillId="0" borderId="0" xfId="0" applyFont="1" applyAlignment="1">
      <alignment vertical="center"/>
    </xf>
    <xf numFmtId="178" fontId="44" fillId="0" borderId="0" xfId="0" applyNumberFormat="1" applyFont="1" applyAlignment="1">
      <alignment horizontal="center" vertical="center"/>
    </xf>
    <xf numFmtId="178" fontId="44" fillId="0" borderId="0" xfId="0" applyNumberFormat="1" applyFont="1" applyAlignment="1">
      <alignment vertical="center"/>
    </xf>
    <xf numFmtId="0" fontId="44" fillId="0" borderId="0" xfId="51" applyFont="1" applyFill="1" applyBorder="1" applyAlignment="1">
      <alignment horizontal="center" vertical="center"/>
    </xf>
    <xf numFmtId="0" fontId="44" fillId="0" borderId="0" xfId="0" applyFont="1"/>
    <xf numFmtId="178" fontId="44" fillId="0" borderId="0" xfId="0" applyNumberFormat="1" applyFont="1" applyAlignment="1">
      <alignment horizontal="center"/>
    </xf>
    <xf numFmtId="178" fontId="44" fillId="0" borderId="0" xfId="0" applyNumberFormat="1" applyFont="1"/>
    <xf numFmtId="0" fontId="28" fillId="0" borderId="0" xfId="51" applyFont="1" applyFill="1" applyBorder="1" applyAlignment="1">
      <alignment horizontal="center" vertical="center"/>
    </xf>
    <xf numFmtId="0" fontId="28" fillId="0" borderId="0" xfId="0" applyFont="1"/>
    <xf numFmtId="178" fontId="28" fillId="0" borderId="0" xfId="0" applyNumberFormat="1" applyFont="1" applyAlignment="1">
      <alignment horizontal="center"/>
    </xf>
    <xf numFmtId="178" fontId="28" fillId="0" borderId="0" xfId="0" applyNumberFormat="1" applyFont="1"/>
    <xf numFmtId="0" fontId="44" fillId="0" borderId="0" xfId="0" applyFont="1" applyAlignment="1"/>
    <xf numFmtId="178" fontId="44" fillId="0" borderId="0" xfId="0" applyNumberFormat="1" applyFont="1" applyAlignment="1"/>
    <xf numFmtId="0" fontId="28" fillId="0" borderId="0" xfId="51" applyFont="1" applyFill="1" applyBorder="1" applyAlignment="1">
      <alignment vertical="center"/>
    </xf>
    <xf numFmtId="0" fontId="44" fillId="0" borderId="49" xfId="51" applyFont="1" applyFill="1" applyBorder="1" applyAlignment="1">
      <alignment horizontal="center" vertical="center"/>
    </xf>
    <xf numFmtId="0" fontId="44" fillId="0" borderId="4" xfId="0" applyFont="1" applyBorder="1"/>
    <xf numFmtId="178" fontId="44" fillId="0" borderId="4" xfId="0" applyNumberFormat="1" applyFont="1" applyBorder="1" applyAlignment="1">
      <alignment horizontal="center"/>
    </xf>
    <xf numFmtId="0" fontId="45" fillId="0" borderId="4" xfId="198" applyFont="1" applyBorder="1"/>
    <xf numFmtId="0" fontId="44" fillId="0" borderId="50" xfId="51" applyFont="1" applyFill="1" applyBorder="1" applyAlignment="1">
      <alignment horizontal="center" vertical="center"/>
    </xf>
    <xf numFmtId="0" fontId="44" fillId="0" borderId="0" xfId="0" applyFont="1" applyBorder="1"/>
    <xf numFmtId="178" fontId="44" fillId="0" borderId="0" xfId="0" applyNumberFormat="1" applyFont="1" applyBorder="1" applyAlignment="1">
      <alignment horizontal="center"/>
    </xf>
    <xf numFmtId="0" fontId="45" fillId="0" borderId="0" xfId="198" applyFont="1" applyBorder="1"/>
    <xf numFmtId="0" fontId="44" fillId="0" borderId="52" xfId="51" applyFont="1" applyFill="1" applyBorder="1" applyAlignment="1">
      <alignment horizontal="center" vertical="center"/>
    </xf>
    <xf numFmtId="0" fontId="44" fillId="0" borderId="9" xfId="0" applyFont="1" applyBorder="1"/>
    <xf numFmtId="178" fontId="44" fillId="0" borderId="9" xfId="0" applyNumberFormat="1" applyFont="1" applyBorder="1" applyAlignment="1">
      <alignment horizontal="center"/>
    </xf>
    <xf numFmtId="0" fontId="45" fillId="0" borderId="9" xfId="198" applyFont="1" applyBorder="1"/>
    <xf numFmtId="0" fontId="31" fillId="0" borderId="4" xfId="198" applyBorder="1"/>
    <xf numFmtId="0" fontId="44" fillId="0" borderId="50" xfId="0" applyFont="1" applyBorder="1" applyAlignment="1">
      <alignment horizontal="center" vertical="center"/>
    </xf>
    <xf numFmtId="0" fontId="31" fillId="0" borderId="0" xfId="198" applyBorder="1"/>
    <xf numFmtId="0" fontId="31" fillId="0" borderId="9" xfId="198" applyBorder="1"/>
    <xf numFmtId="0" fontId="3" fillId="0" borderId="50" xfId="51" applyFont="1" applyFill="1" applyBorder="1" applyAlignment="1">
      <alignment vertical="center"/>
    </xf>
    <xf numFmtId="0" fontId="26" fillId="0" borderId="50" xfId="51" quotePrefix="1" applyFont="1" applyFill="1" applyBorder="1" applyAlignment="1">
      <alignment horizontal="left" vertical="center"/>
    </xf>
    <xf numFmtId="0" fontId="26" fillId="0" borderId="52" xfId="51" applyFont="1" applyFill="1" applyBorder="1" applyAlignment="1">
      <alignment horizontal="left" vertical="center"/>
    </xf>
    <xf numFmtId="0" fontId="1" fillId="0" borderId="9" xfId="51" applyFont="1" applyFill="1" applyBorder="1" applyAlignment="1">
      <alignment vertical="center"/>
    </xf>
    <xf numFmtId="0" fontId="3" fillId="0" borderId="9" xfId="51" applyFont="1" applyFill="1" applyBorder="1" applyAlignment="1">
      <alignment vertical="center"/>
    </xf>
    <xf numFmtId="0" fontId="1" fillId="0" borderId="53" xfId="51" applyFont="1" applyFill="1" applyBorder="1" applyAlignment="1">
      <alignment vertical="center"/>
    </xf>
    <xf numFmtId="0" fontId="1" fillId="0" borderId="60" xfId="51" quotePrefix="1" applyFont="1" applyFill="1" applyBorder="1" applyAlignment="1">
      <alignment horizontal="center" vertical="center"/>
    </xf>
    <xf numFmtId="177" fontId="1" fillId="0" borderId="60" xfId="51" applyNumberFormat="1" applyFont="1" applyFill="1" applyBorder="1" applyAlignment="1" applyProtection="1">
      <alignment horizontal="center" vertical="center"/>
      <protection locked="0"/>
    </xf>
    <xf numFmtId="0" fontId="1" fillId="0" borderId="61" xfId="51" quotePrefix="1" applyFont="1" applyFill="1" applyBorder="1" applyAlignment="1">
      <alignment horizontal="center" vertical="center"/>
    </xf>
    <xf numFmtId="4" fontId="1" fillId="0" borderId="62" xfId="51" applyNumberFormat="1" applyFont="1" applyFill="1" applyBorder="1" applyAlignment="1">
      <alignment horizontal="center" vertical="center"/>
    </xf>
    <xf numFmtId="0" fontId="1" fillId="0" borderId="50" xfId="51" applyFont="1" applyFill="1" applyBorder="1" applyAlignment="1">
      <alignment horizontal="left" vertical="center"/>
    </xf>
    <xf numFmtId="0" fontId="1" fillId="0" borderId="56" xfId="51" quotePrefix="1" applyFont="1" applyFill="1" applyBorder="1" applyAlignment="1">
      <alignment horizontal="center" vertical="center"/>
    </xf>
    <xf numFmtId="177" fontId="1" fillId="0" borderId="56" xfId="51" applyNumberFormat="1" applyFont="1" applyFill="1" applyBorder="1" applyAlignment="1" applyProtection="1">
      <alignment horizontal="center" vertical="center"/>
      <protection locked="0"/>
    </xf>
    <xf numFmtId="0" fontId="1" fillId="0" borderId="57" xfId="51" quotePrefix="1" applyFont="1" applyFill="1" applyBorder="1" applyAlignment="1">
      <alignment horizontal="center" vertical="center"/>
    </xf>
    <xf numFmtId="4" fontId="1" fillId="0" borderId="63" xfId="51" applyNumberFormat="1" applyFont="1" applyFill="1" applyBorder="1" applyAlignment="1">
      <alignment horizontal="center" vertical="center"/>
    </xf>
    <xf numFmtId="4" fontId="3" fillId="0" borderId="49"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64"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50" xfId="51" applyFont="1" applyFill="1" applyBorder="1" applyAlignment="1">
      <alignment vertical="center"/>
    </xf>
    <xf numFmtId="0" fontId="1" fillId="0" borderId="56" xfId="51" applyFont="1" applyFill="1" applyBorder="1" applyAlignment="1">
      <alignment horizontal="center" vertical="center"/>
    </xf>
    <xf numFmtId="179" fontId="1" fillId="0" borderId="56" xfId="51" applyNumberFormat="1" applyFont="1" applyFill="1" applyBorder="1" applyAlignment="1" applyProtection="1">
      <alignment horizontal="center" vertical="center"/>
      <protection locked="0"/>
    </xf>
    <xf numFmtId="0" fontId="1" fillId="0" borderId="56" xfId="51" applyFont="1" applyFill="1" applyBorder="1" applyAlignment="1" applyProtection="1">
      <alignment horizontal="center" vertical="center"/>
    </xf>
    <xf numFmtId="0" fontId="1" fillId="0" borderId="50" xfId="51" quotePrefix="1" applyFont="1" applyFill="1" applyBorder="1" applyAlignment="1">
      <alignment horizontal="center" vertical="center"/>
    </xf>
    <xf numFmtId="180" fontId="1" fillId="0" borderId="50" xfId="51" applyNumberFormat="1" applyFont="1" applyFill="1" applyBorder="1" applyAlignment="1">
      <alignment vertical="center"/>
    </xf>
    <xf numFmtId="180" fontId="26" fillId="0" borderId="50" xfId="51" applyNumberFormat="1" applyFont="1" applyFill="1" applyBorder="1" applyAlignment="1">
      <alignment vertical="center"/>
    </xf>
    <xf numFmtId="4" fontId="1" fillId="0" borderId="65" xfId="51" applyNumberFormat="1" applyFont="1" applyFill="1" applyBorder="1" applyAlignment="1">
      <alignment horizontal="centerContinuous" vertical="center"/>
    </xf>
    <xf numFmtId="4" fontId="3" fillId="0" borderId="66" xfId="51" applyNumberFormat="1" applyFont="1" applyFill="1" applyBorder="1" applyAlignment="1">
      <alignment horizontal="center" vertical="center"/>
    </xf>
    <xf numFmtId="4" fontId="26" fillId="0" borderId="52" xfId="51" applyNumberFormat="1" applyFont="1" applyFill="1" applyBorder="1" applyAlignment="1">
      <alignment vertical="center"/>
    </xf>
    <xf numFmtId="4" fontId="1" fillId="0" borderId="59" xfId="51" applyNumberFormat="1" applyFont="1" applyFill="1" applyBorder="1" applyAlignment="1">
      <alignment vertical="center"/>
    </xf>
    <xf numFmtId="4" fontId="1" fillId="0" borderId="60" xfId="51" applyNumberFormat="1" applyFont="1" applyFill="1" applyBorder="1" applyAlignment="1">
      <alignment vertical="center"/>
    </xf>
    <xf numFmtId="4" fontId="1" fillId="25" borderId="60" xfId="51" applyNumberFormat="1" applyFont="1" applyFill="1" applyBorder="1" applyAlignment="1" applyProtection="1">
      <alignment horizontal="center" vertical="center"/>
      <protection locked="0"/>
    </xf>
    <xf numFmtId="4" fontId="1" fillId="0" borderId="60" xfId="51" applyNumberFormat="1" applyFont="1" applyFill="1" applyBorder="1" applyAlignment="1">
      <alignment horizontal="center" vertical="center"/>
    </xf>
    <xf numFmtId="3" fontId="1" fillId="0" borderId="60" xfId="51" applyNumberFormat="1" applyFont="1" applyFill="1" applyBorder="1" applyAlignment="1" applyProtection="1">
      <alignment horizontal="center" vertical="center"/>
      <protection locked="0"/>
    </xf>
    <xf numFmtId="4" fontId="1" fillId="0" borderId="61" xfId="51" quotePrefix="1" applyNumberFormat="1" applyFont="1" applyFill="1" applyBorder="1" applyAlignment="1">
      <alignment horizontal="center" vertical="center"/>
    </xf>
    <xf numFmtId="4" fontId="1" fillId="0" borderId="67" xfId="51" applyNumberFormat="1" applyFont="1" applyFill="1" applyBorder="1" applyAlignment="1">
      <alignment horizontal="center" vertical="center"/>
    </xf>
    <xf numFmtId="4" fontId="1" fillId="0" borderId="50" xfId="51" quotePrefix="1" applyNumberFormat="1" applyFont="1" applyFill="1" applyBorder="1" applyAlignment="1">
      <alignment horizontal="centerContinuous" vertical="center"/>
    </xf>
    <xf numFmtId="4" fontId="1" fillId="25"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55" xfId="51" applyNumberFormat="1" applyFont="1" applyFill="1" applyBorder="1" applyAlignment="1">
      <alignment vertical="center"/>
    </xf>
    <xf numFmtId="4" fontId="1" fillId="0" borderId="50" xfId="51" applyNumberFormat="1" applyFont="1" applyFill="1" applyBorder="1" applyAlignment="1">
      <alignment horizontal="centerContinuous" vertical="center"/>
    </xf>
    <xf numFmtId="181" fontId="1" fillId="0" borderId="58" xfId="51" applyNumberFormat="1" applyFont="1" applyFill="1" applyBorder="1" applyAlignment="1">
      <alignment horizontal="center" vertical="center"/>
    </xf>
    <xf numFmtId="0" fontId="1" fillId="0" borderId="50" xfId="51" applyFont="1" applyBorder="1"/>
    <xf numFmtId="0" fontId="1" fillId="0" borderId="0" xfId="51" applyFont="1" applyBorder="1"/>
    <xf numFmtId="0" fontId="3" fillId="0" borderId="0" xfId="51" applyFont="1" applyBorder="1" applyAlignment="1">
      <alignment horizontal="center"/>
    </xf>
    <xf numFmtId="0" fontId="1" fillId="0" borderId="51" xfId="51" applyFont="1" applyBorder="1" applyAlignment="1">
      <alignment horizontal="center"/>
    </xf>
    <xf numFmtId="181" fontId="1" fillId="0" borderId="56" xfId="51" applyNumberFormat="1" applyFont="1" applyFill="1" applyBorder="1" applyAlignment="1">
      <alignment horizontal="center" vertical="center"/>
    </xf>
    <xf numFmtId="0" fontId="1" fillId="0" borderId="56" xfId="51" applyFont="1" applyFill="1" applyBorder="1" applyAlignment="1">
      <alignment vertical="center"/>
    </xf>
    <xf numFmtId="4" fontId="1" fillId="0" borderId="56" xfId="51" applyNumberFormat="1" applyFont="1" applyFill="1" applyBorder="1" applyAlignment="1">
      <alignment horizontal="right" vertical="center"/>
    </xf>
    <xf numFmtId="4" fontId="1" fillId="0" borderId="51" xfId="51" applyNumberFormat="1" applyFont="1" applyFill="1" applyBorder="1" applyAlignment="1">
      <alignment horizontal="right" vertical="center"/>
    </xf>
    <xf numFmtId="1" fontId="26" fillId="0" borderId="50" xfId="51" applyNumberFormat="1" applyFont="1" applyFill="1" applyBorder="1" applyAlignment="1">
      <alignment horizontal="left" vertical="center"/>
    </xf>
    <xf numFmtId="4" fontId="1" fillId="0" borderId="68" xfId="51" applyNumberFormat="1" applyFont="1" applyFill="1" applyBorder="1" applyAlignment="1">
      <alignment horizontal="center" vertical="center"/>
    </xf>
    <xf numFmtId="4" fontId="3" fillId="0" borderId="56" xfId="51" applyNumberFormat="1" applyFont="1" applyFill="1" applyBorder="1" applyAlignment="1">
      <alignment vertical="center"/>
    </xf>
    <xf numFmtId="4" fontId="3" fillId="0" borderId="57"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5" borderId="0" xfId="51" applyFont="1" applyFill="1"/>
    <xf numFmtId="0" fontId="1" fillId="25" borderId="0" xfId="51" applyFont="1" applyFill="1"/>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26" fillId="0" borderId="50" xfId="51" applyFont="1" applyFill="1" applyBorder="1" applyAlignment="1">
      <alignment horizontal="left" vertical="center"/>
    </xf>
    <xf numFmtId="4" fontId="1" fillId="0" borderId="55" xfId="51" applyNumberFormat="1" applyFont="1" applyFill="1" applyBorder="1" applyAlignment="1">
      <alignment horizontal="center" vertical="center"/>
    </xf>
    <xf numFmtId="1" fontId="1" fillId="0" borderId="56" xfId="51" applyNumberFormat="1" applyFont="1" applyFill="1" applyBorder="1" applyAlignment="1">
      <alignment horizontal="center" vertical="center"/>
    </xf>
    <xf numFmtId="4" fontId="1" fillId="0" borderId="69" xfId="51" applyNumberFormat="1" applyFont="1" applyFill="1" applyBorder="1" applyAlignment="1">
      <alignment horizontal="center" vertical="center"/>
    </xf>
    <xf numFmtId="1" fontId="1" fillId="0" borderId="70" xfId="51" applyNumberFormat="1" applyFont="1" applyFill="1" applyBorder="1" applyAlignment="1">
      <alignment horizontal="center" vertical="center"/>
    </xf>
    <xf numFmtId="4" fontId="1" fillId="0" borderId="69" xfId="51" applyNumberFormat="1" applyFont="1" applyFill="1" applyBorder="1" applyAlignment="1">
      <alignment vertical="center"/>
    </xf>
    <xf numFmtId="4" fontId="3" fillId="0" borderId="55" xfId="51" quotePrefix="1" applyNumberFormat="1" applyFont="1" applyFill="1" applyBorder="1" applyAlignment="1">
      <alignment horizontal="left" vertical="center"/>
    </xf>
    <xf numFmtId="183" fontId="1" fillId="0" borderId="63" xfId="51" applyNumberFormat="1" applyFont="1" applyFill="1" applyBorder="1" applyAlignment="1">
      <alignment horizontal="center" vertical="center"/>
    </xf>
    <xf numFmtId="1" fontId="1" fillId="0" borderId="51" xfId="51" applyNumberFormat="1" applyFont="1" applyFill="1" applyBorder="1" applyAlignment="1">
      <alignment horizontal="center" vertical="center"/>
    </xf>
    <xf numFmtId="4" fontId="26" fillId="25" borderId="50" xfId="51" quotePrefix="1" applyNumberFormat="1" applyFont="1" applyFill="1" applyBorder="1" applyAlignment="1">
      <alignment horizontal="left" vertical="center"/>
    </xf>
    <xf numFmtId="1" fontId="1" fillId="0" borderId="63" xfId="51" applyNumberFormat="1" applyFont="1" applyFill="1" applyBorder="1" applyAlignment="1">
      <alignment horizontal="center"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4" fontId="3" fillId="0" borderId="16" xfId="51" applyNumberFormat="1" applyFont="1" applyFill="1" applyBorder="1" applyAlignment="1">
      <alignment horizontal="center" vertical="center"/>
    </xf>
    <xf numFmtId="4" fontId="3" fillId="0" borderId="13" xfId="51" applyNumberFormat="1" applyFont="1" applyFill="1" applyBorder="1" applyAlignment="1">
      <alignment horizontal="left" vertical="center"/>
    </xf>
    <xf numFmtId="4" fontId="3" fillId="0" borderId="14"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3"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6" fillId="0" borderId="0" xfId="51" applyFont="1" applyFill="1" applyAlignment="1">
      <alignment vertical="center" wrapText="1"/>
    </xf>
    <xf numFmtId="0" fontId="1" fillId="0" borderId="0" xfId="51"/>
    <xf numFmtId="0" fontId="1" fillId="0" borderId="0" xfId="51" applyFill="1" applyAlignment="1">
      <alignment vertical="center"/>
    </xf>
    <xf numFmtId="0" fontId="47"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53" xfId="51" applyFill="1" applyBorder="1" applyAlignment="1">
      <alignment vertical="center"/>
    </xf>
    <xf numFmtId="0" fontId="1" fillId="0" borderId="9" xfId="51" applyFill="1" applyBorder="1"/>
    <xf numFmtId="0" fontId="1" fillId="0" borderId="72" xfId="51" applyFill="1" applyBorder="1" applyAlignment="1" applyProtection="1">
      <alignment horizontal="center" vertical="center"/>
    </xf>
    <xf numFmtId="0" fontId="1" fillId="0" borderId="72" xfId="51" applyFill="1" applyBorder="1" applyAlignment="1">
      <alignment horizontal="left" vertical="center"/>
    </xf>
    <xf numFmtId="0" fontId="1" fillId="0" borderId="71" xfId="51" applyFill="1" applyBorder="1" applyAlignment="1">
      <alignment vertical="center"/>
    </xf>
    <xf numFmtId="0" fontId="1" fillId="0" borderId="51" xfId="51" applyFill="1" applyBorder="1" applyAlignment="1">
      <alignment vertical="center"/>
    </xf>
    <xf numFmtId="0" fontId="1" fillId="0" borderId="0" xfId="51" applyFill="1" applyBorder="1"/>
    <xf numFmtId="0" fontId="1" fillId="0" borderId="56" xfId="51" applyFill="1" applyBorder="1" applyAlignment="1" applyProtection="1">
      <alignment horizontal="center" vertical="center"/>
    </xf>
    <xf numFmtId="0" fontId="1" fillId="0" borderId="69" xfId="51" applyFill="1" applyBorder="1" applyAlignment="1">
      <alignment horizontal="left" vertical="center"/>
    </xf>
    <xf numFmtId="0" fontId="1" fillId="0" borderId="55" xfId="51" applyFill="1" applyBorder="1" applyAlignment="1">
      <alignment vertical="center"/>
    </xf>
    <xf numFmtId="0" fontId="1" fillId="0" borderId="56" xfId="51" applyFill="1" applyBorder="1" applyAlignment="1">
      <alignment horizontal="left" vertical="center"/>
    </xf>
    <xf numFmtId="0" fontId="1" fillId="0" borderId="55" xfId="51" quotePrefix="1" applyFill="1" applyBorder="1" applyAlignment="1">
      <alignment horizontal="left" vertical="center"/>
    </xf>
    <xf numFmtId="4" fontId="1" fillId="0" borderId="56" xfId="51" applyNumberFormat="1" applyFill="1" applyBorder="1" applyAlignment="1" applyProtection="1">
      <alignment horizontal="center" vertical="center"/>
      <protection locked="0"/>
    </xf>
    <xf numFmtId="0" fontId="1" fillId="0" borderId="56" xfId="51" applyFill="1" applyBorder="1" applyAlignment="1">
      <alignment vertical="center"/>
    </xf>
    <xf numFmtId="0" fontId="1" fillId="0" borderId="60" xfId="51" applyFont="1" applyFill="1" applyBorder="1" applyAlignment="1" applyProtection="1">
      <alignment horizontal="center" vertical="center"/>
      <protection locked="0"/>
    </xf>
    <xf numFmtId="0" fontId="1" fillId="0" borderId="60" xfId="51" applyFill="1" applyBorder="1" applyAlignment="1">
      <alignment vertical="center"/>
    </xf>
    <xf numFmtId="0" fontId="1" fillId="0" borderId="59" xfId="51" applyFill="1" applyBorder="1" applyAlignment="1">
      <alignment vertical="center"/>
    </xf>
    <xf numFmtId="0" fontId="1" fillId="0" borderId="53" xfId="51" applyFill="1" applyBorder="1" applyAlignment="1"/>
    <xf numFmtId="0" fontId="1" fillId="0" borderId="9" xfId="51" applyFill="1" applyBorder="1" applyAlignment="1"/>
    <xf numFmtId="10" fontId="1" fillId="0" borderId="9" xfId="53" applyNumberFormat="1" applyFill="1" applyBorder="1" applyAlignment="1" applyProtection="1">
      <alignment vertical="center"/>
      <protection locked="0"/>
    </xf>
    <xf numFmtId="4" fontId="1" fillId="0" borderId="9" xfId="51" applyNumberFormat="1" applyFont="1" applyFill="1" applyBorder="1" applyAlignment="1">
      <alignment horizontal="left" vertical="center"/>
    </xf>
    <xf numFmtId="0" fontId="1" fillId="0" borderId="51" xfId="51" applyFill="1" applyBorder="1" applyAlignment="1"/>
    <xf numFmtId="0" fontId="1" fillId="0" borderId="0" xfId="51" applyFill="1" applyBorder="1" applyAlignment="1"/>
    <xf numFmtId="0" fontId="1" fillId="0" borderId="69" xfId="51" applyFill="1" applyBorder="1" applyAlignment="1" applyProtection="1">
      <alignment horizontal="center" vertical="center"/>
      <protection locked="0"/>
    </xf>
    <xf numFmtId="0" fontId="1" fillId="0" borderId="74" xfId="51" applyFill="1" applyBorder="1" applyAlignment="1">
      <alignment vertical="center"/>
    </xf>
    <xf numFmtId="0" fontId="1" fillId="0" borderId="56"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60"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60" xfId="51" applyFont="1" applyFill="1" applyBorder="1" applyAlignment="1">
      <alignment horizontal="center" vertical="center"/>
    </xf>
    <xf numFmtId="0" fontId="1" fillId="0" borderId="9" xfId="51" applyFill="1" applyBorder="1" applyAlignment="1">
      <alignment horizontal="center" vertical="center"/>
    </xf>
    <xf numFmtId="0" fontId="1" fillId="0" borderId="0" xfId="51" applyFill="1" applyBorder="1" applyAlignment="1">
      <alignment horizontal="center" vertical="center"/>
    </xf>
    <xf numFmtId="0" fontId="1" fillId="0" borderId="72" xfId="51" applyFill="1" applyBorder="1" applyAlignment="1" applyProtection="1">
      <alignment horizontal="center" vertical="center"/>
      <protection locked="0"/>
    </xf>
    <xf numFmtId="0" fontId="1" fillId="0" borderId="9" xfId="51" applyFont="1" applyFill="1" applyBorder="1" applyAlignment="1">
      <alignment horizontal="center" vertical="center"/>
    </xf>
    <xf numFmtId="0" fontId="1" fillId="0" borderId="0" xfId="51" applyFill="1" applyAlignment="1"/>
    <xf numFmtId="0" fontId="1" fillId="0" borderId="54" xfId="51" applyFill="1" applyBorder="1" applyAlignment="1">
      <alignment vertical="center"/>
    </xf>
    <xf numFmtId="0" fontId="1" fillId="0" borderId="4" xfId="51" applyFont="1" applyFill="1" applyBorder="1" applyAlignment="1"/>
    <xf numFmtId="0" fontId="1" fillId="0" borderId="73" xfId="51" applyFont="1" applyFill="1" applyBorder="1" applyAlignment="1">
      <alignment horizontal="center" vertical="center"/>
    </xf>
    <xf numFmtId="0" fontId="1" fillId="0" borderId="73" xfId="51" applyFill="1" applyBorder="1" applyAlignment="1">
      <alignment vertical="center"/>
    </xf>
    <xf numFmtId="0" fontId="1" fillId="0" borderId="4" xfId="51" applyFont="1" applyFill="1" applyBorder="1" applyAlignment="1">
      <alignment horizontal="center" vertical="center"/>
    </xf>
    <xf numFmtId="0" fontId="1" fillId="0" borderId="75" xfId="51" applyFont="1" applyFill="1" applyBorder="1" applyAlignment="1">
      <alignment vertical="center"/>
    </xf>
    <xf numFmtId="9" fontId="1" fillId="0" borderId="51" xfId="51" applyNumberFormat="1" applyFill="1" applyBorder="1" applyAlignment="1"/>
    <xf numFmtId="0" fontId="1" fillId="0" borderId="60" xfId="51" applyFill="1" applyBorder="1" applyAlignment="1" applyProtection="1">
      <alignment horizontal="center" vertical="center"/>
      <protection locked="0"/>
    </xf>
    <xf numFmtId="0" fontId="1" fillId="0" borderId="50" xfId="51" applyFill="1" applyBorder="1" applyAlignment="1">
      <alignment vertical="center"/>
    </xf>
    <xf numFmtId="4" fontId="1" fillId="0" borderId="0" xfId="51" applyNumberFormat="1" applyFill="1"/>
    <xf numFmtId="0" fontId="1" fillId="0" borderId="51" xfId="51" applyFill="1" applyBorder="1"/>
    <xf numFmtId="0" fontId="1" fillId="0" borderId="60" xfId="51" applyFont="1" applyFill="1" applyBorder="1" applyAlignment="1">
      <alignment vertical="center"/>
    </xf>
    <xf numFmtId="0" fontId="1" fillId="0" borderId="50" xfId="51" applyFill="1" applyBorder="1" applyAlignment="1">
      <alignment vertical="center" wrapText="1"/>
    </xf>
    <xf numFmtId="4" fontId="1" fillId="0" borderId="60" xfId="51" applyNumberFormat="1" applyFont="1" applyFill="1" applyBorder="1" applyAlignment="1" applyProtection="1">
      <alignment horizontal="center" vertical="center"/>
    </xf>
    <xf numFmtId="2" fontId="1" fillId="0" borderId="0" xfId="51" applyNumberFormat="1" applyFill="1" applyAlignment="1"/>
    <xf numFmtId="0" fontId="3" fillId="0" borderId="51"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51" xfId="51" applyFill="1" applyBorder="1" applyAlignment="1">
      <alignment horizontal="center" vertical="center"/>
    </xf>
    <xf numFmtId="0" fontId="1" fillId="0" borderId="60" xfId="51" applyFill="1" applyBorder="1" applyAlignment="1">
      <alignment horizontal="left" vertical="center"/>
    </xf>
    <xf numFmtId="4" fontId="46" fillId="0" borderId="0" xfId="51" applyNumberFormat="1" applyFont="1" applyFill="1"/>
    <xf numFmtId="0" fontId="3" fillId="0" borderId="0" xfId="51" applyFont="1" applyAlignment="1">
      <alignment horizontal="center"/>
    </xf>
    <xf numFmtId="3" fontId="1" fillId="0" borderId="69" xfId="51" applyNumberFormat="1" applyFont="1" applyFill="1" applyBorder="1" applyAlignment="1" applyProtection="1">
      <alignment horizontal="center" vertical="center"/>
      <protection locked="0"/>
    </xf>
    <xf numFmtId="3" fontId="1" fillId="0" borderId="56" xfId="51" applyNumberFormat="1" applyFill="1" applyBorder="1" applyAlignment="1" applyProtection="1">
      <alignment horizontal="center" vertical="center"/>
      <protection locked="0"/>
    </xf>
    <xf numFmtId="0" fontId="48" fillId="0" borderId="0" xfId="51" applyFont="1" applyFill="1"/>
    <xf numFmtId="175" fontId="3" fillId="0" borderId="49"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54" xfId="53" applyNumberFormat="1" applyFont="1" applyFill="1" applyBorder="1" applyAlignment="1">
      <alignment horizontal="center" vertical="center"/>
    </xf>
    <xf numFmtId="4" fontId="1" fillId="25" borderId="55" xfId="51" applyNumberFormat="1" applyFont="1" applyFill="1" applyBorder="1" applyAlignment="1" applyProtection="1">
      <alignment horizontal="center" vertical="center"/>
      <protection locked="0"/>
    </xf>
    <xf numFmtId="4" fontId="1" fillId="25" borderId="50"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2"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49" fillId="0" borderId="0" xfId="51" applyFont="1" applyFill="1" applyAlignment="1">
      <alignment horizontal="justify"/>
    </xf>
    <xf numFmtId="0" fontId="50" fillId="0" borderId="0" xfId="51" applyFont="1" applyFill="1"/>
    <xf numFmtId="175" fontId="1" fillId="0" borderId="0" xfId="51" applyNumberFormat="1" applyFont="1" applyFill="1" applyAlignment="1">
      <alignment vertical="center"/>
    </xf>
    <xf numFmtId="4" fontId="48" fillId="0" borderId="50"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51" xfId="51" applyNumberFormat="1" applyFont="1" applyFill="1" applyBorder="1" applyAlignment="1">
      <alignment vertical="center"/>
    </xf>
    <xf numFmtId="4" fontId="27" fillId="0" borderId="50" xfId="51" applyNumberFormat="1" applyFont="1" applyFill="1" applyBorder="1" applyAlignment="1">
      <alignment vertical="center"/>
    </xf>
    <xf numFmtId="1" fontId="27" fillId="0" borderId="55" xfId="51" applyNumberFormat="1" applyFont="1" applyFill="1" applyBorder="1" applyAlignment="1" applyProtection="1">
      <alignment horizontal="center" vertical="center"/>
      <protection locked="0"/>
    </xf>
    <xf numFmtId="4" fontId="27" fillId="0" borderId="56" xfId="51" applyNumberFormat="1" applyFont="1" applyFill="1" applyBorder="1" applyAlignment="1">
      <alignment horizontal="center" vertical="center"/>
    </xf>
    <xf numFmtId="4" fontId="27" fillId="0" borderId="56" xfId="51" applyNumberFormat="1" applyFont="1" applyFill="1" applyBorder="1" applyAlignment="1" applyProtection="1">
      <alignment horizontal="center" vertical="center"/>
      <protection locked="0"/>
    </xf>
    <xf numFmtId="3" fontId="27" fillId="0" borderId="56" xfId="51" applyNumberFormat="1" applyFont="1" applyFill="1" applyBorder="1" applyAlignment="1">
      <alignment horizontal="center" vertical="center"/>
    </xf>
    <xf numFmtId="4" fontId="27" fillId="0" borderId="57" xfId="51" quotePrefix="1" applyNumberFormat="1" applyFont="1" applyFill="1" applyBorder="1" applyAlignment="1">
      <alignment horizontal="center" vertical="center"/>
    </xf>
    <xf numFmtId="4" fontId="27" fillId="0" borderId="58" xfId="51" applyNumberFormat="1" applyFont="1" applyFill="1" applyBorder="1" applyAlignment="1">
      <alignment horizontal="center" vertical="center"/>
    </xf>
    <xf numFmtId="4" fontId="27" fillId="0" borderId="50"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51" xfId="51" applyNumberFormat="1" applyFont="1" applyFill="1" applyBorder="1" applyAlignment="1">
      <alignment horizontal="center" vertical="center"/>
    </xf>
    <xf numFmtId="4" fontId="1" fillId="0" borderId="74" xfId="51" applyNumberFormat="1" applyFont="1" applyFill="1" applyBorder="1" applyAlignment="1">
      <alignment horizontal="center" vertical="center"/>
    </xf>
    <xf numFmtId="10" fontId="1" fillId="0" borderId="55"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5"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56" xfId="51" applyNumberFormat="1" applyFont="1" applyFill="1" applyBorder="1" applyAlignment="1" applyProtection="1">
      <alignment horizontal="center" vertical="center"/>
      <protection locked="0"/>
    </xf>
    <xf numFmtId="4" fontId="3" fillId="0" borderId="56" xfId="51" applyNumberFormat="1" applyFont="1" applyFill="1" applyBorder="1" applyAlignment="1">
      <alignment horizontal="center" vertical="center"/>
    </xf>
    <xf numFmtId="182" fontId="1" fillId="0" borderId="56" xfId="51" applyNumberFormat="1" applyFont="1" applyFill="1" applyBorder="1" applyAlignment="1">
      <alignment horizontal="center" vertical="center"/>
    </xf>
    <xf numFmtId="4" fontId="1" fillId="0" borderId="68" xfId="51" applyNumberFormat="1" applyFont="1" applyFill="1" applyBorder="1" applyAlignment="1">
      <alignment horizontal="left" vertical="center"/>
    </xf>
    <xf numFmtId="4" fontId="1" fillId="0" borderId="76" xfId="51" quotePrefix="1" applyNumberFormat="1" applyFont="1" applyFill="1" applyBorder="1" applyAlignment="1">
      <alignment horizontal="center" vertical="center"/>
    </xf>
    <xf numFmtId="4" fontId="1" fillId="0" borderId="73" xfId="51" applyNumberFormat="1" applyFont="1" applyFill="1" applyBorder="1" applyAlignment="1">
      <alignment horizontal="center" vertical="center"/>
    </xf>
    <xf numFmtId="4" fontId="1" fillId="0" borderId="73" xfId="51" quotePrefix="1" applyNumberFormat="1" applyFont="1" applyFill="1" applyBorder="1" applyAlignment="1">
      <alignment horizontal="center" vertical="center"/>
    </xf>
    <xf numFmtId="184" fontId="1" fillId="0" borderId="73" xfId="51" applyNumberFormat="1" applyFont="1" applyFill="1" applyBorder="1" applyAlignment="1" applyProtection="1">
      <alignment horizontal="center" vertical="center"/>
    </xf>
    <xf numFmtId="4" fontId="1" fillId="0" borderId="73" xfId="51" applyNumberFormat="1" applyFont="1" applyFill="1" applyBorder="1" applyAlignment="1">
      <alignment vertical="center"/>
    </xf>
    <xf numFmtId="4" fontId="1" fillId="0" borderId="75" xfId="51" applyNumberFormat="1" applyFont="1" applyFill="1" applyBorder="1" applyAlignment="1">
      <alignment vertical="center"/>
    </xf>
    <xf numFmtId="4" fontId="1" fillId="0" borderId="53" xfId="51" applyNumberFormat="1" applyFont="1" applyFill="1" applyBorder="1" applyAlignment="1">
      <alignment horizontal="center" vertical="center"/>
    </xf>
    <xf numFmtId="184" fontId="1" fillId="0" borderId="56" xfId="51" applyNumberFormat="1" applyFont="1" applyFill="1" applyBorder="1" applyAlignment="1">
      <alignment horizontal="center" vertical="center"/>
    </xf>
    <xf numFmtId="180" fontId="1" fillId="0" borderId="50" xfId="51" applyNumberFormat="1" applyFont="1" applyFill="1" applyBorder="1" applyAlignment="1">
      <alignment horizontal="center" vertical="center"/>
    </xf>
    <xf numFmtId="0" fontId="27" fillId="0" borderId="0" xfId="51" applyFont="1" applyFill="1" applyAlignment="1">
      <alignment vertical="center"/>
    </xf>
    <xf numFmtId="180" fontId="1" fillId="0" borderId="50" xfId="51" quotePrefix="1" applyNumberFormat="1" applyFont="1" applyFill="1" applyBorder="1" applyAlignment="1">
      <alignment horizontal="center" vertical="center"/>
    </xf>
    <xf numFmtId="2" fontId="1" fillId="25" borderId="55" xfId="51" applyNumberFormat="1" applyFont="1" applyFill="1" applyBorder="1" applyAlignment="1" applyProtection="1">
      <alignment horizontal="center" vertical="center"/>
      <protection locked="0"/>
    </xf>
    <xf numFmtId="3" fontId="1" fillId="0" borderId="60" xfId="51" applyNumberFormat="1" applyFont="1" applyFill="1" applyBorder="1" applyAlignment="1">
      <alignment horizontal="center" vertical="center"/>
    </xf>
    <xf numFmtId="4" fontId="1" fillId="0" borderId="59"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56"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59"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54" xfId="51" applyNumberFormat="1" applyFont="1" applyFill="1" applyBorder="1" applyAlignment="1">
      <alignment vertical="center"/>
    </xf>
    <xf numFmtId="4" fontId="3" fillId="0" borderId="54" xfId="51" quotePrefix="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60" xfId="51" applyNumberFormat="1" applyFont="1" applyFill="1" applyBorder="1" applyAlignment="1">
      <alignment horizontal="left" vertical="center" wrapText="1"/>
    </xf>
    <xf numFmtId="4" fontId="7" fillId="0" borderId="56" xfId="51" applyNumberFormat="1" applyFont="1" applyFill="1" applyBorder="1" applyAlignment="1">
      <alignment horizontal="center" vertical="center" wrapText="1"/>
    </xf>
    <xf numFmtId="4" fontId="7" fillId="0" borderId="56" xfId="51" applyNumberFormat="1" applyFont="1" applyFill="1" applyBorder="1" applyAlignment="1">
      <alignment horizontal="left" vertical="center" wrapText="1"/>
    </xf>
    <xf numFmtId="4" fontId="3" fillId="0" borderId="56" xfId="51" applyNumberFormat="1" applyFont="1" applyFill="1" applyBorder="1" applyAlignment="1">
      <alignment horizontal="left" vertical="center"/>
    </xf>
    <xf numFmtId="0" fontId="4" fillId="0" borderId="0"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3" xfId="0" applyFont="1" applyBorder="1" applyAlignment="1">
      <alignment horizontal="center"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4" fontId="1" fillId="0" borderId="0" xfId="157" applyNumberFormat="1" applyFont="1"/>
    <xf numFmtId="0" fontId="1" fillId="0" borderId="0" xfId="157" applyFont="1"/>
    <xf numFmtId="0" fontId="3" fillId="0" borderId="35" xfId="138" applyFont="1" applyFill="1" applyBorder="1" applyAlignment="1">
      <alignment horizontal="center" vertical="center" wrapText="1"/>
    </xf>
    <xf numFmtId="0" fontId="3" fillId="0" borderId="36" xfId="138" applyFont="1" applyFill="1" applyBorder="1" applyAlignment="1">
      <alignment horizontal="center" vertical="center" wrapText="1"/>
    </xf>
    <xf numFmtId="0" fontId="1" fillId="0" borderId="37" xfId="138" applyFont="1" applyFill="1" applyBorder="1" applyAlignment="1">
      <alignment horizontal="center" vertical="center" wrapText="1"/>
    </xf>
    <xf numFmtId="0" fontId="1" fillId="0" borderId="0" xfId="157" applyFont="1" applyFill="1"/>
    <xf numFmtId="0" fontId="3" fillId="0" borderId="35" xfId="138" applyFont="1" applyFill="1" applyBorder="1" applyAlignment="1">
      <alignment vertical="center"/>
    </xf>
    <xf numFmtId="0" fontId="3" fillId="0" borderId="36" xfId="138" applyFont="1" applyFill="1" applyBorder="1" applyAlignment="1">
      <alignment vertical="center"/>
    </xf>
    <xf numFmtId="17" fontId="3" fillId="0" borderId="37" xfId="138" applyNumberFormat="1" applyFont="1" applyFill="1" applyBorder="1" applyAlignment="1">
      <alignment horizontal="right" vertical="center" indent="1"/>
    </xf>
    <xf numFmtId="0" fontId="3" fillId="50" borderId="32" xfId="138" applyFont="1" applyFill="1" applyBorder="1" applyAlignment="1">
      <alignment horizontal="center" vertical="center" wrapText="1"/>
    </xf>
    <xf numFmtId="0" fontId="3" fillId="50" borderId="38" xfId="138" applyFont="1" applyFill="1" applyBorder="1" applyAlignment="1">
      <alignment horizontal="center" vertical="center" wrapText="1"/>
    </xf>
    <xf numFmtId="4" fontId="3" fillId="50" borderId="38" xfId="138" applyNumberFormat="1" applyFont="1" applyFill="1" applyBorder="1" applyAlignment="1">
      <alignment horizontal="center" vertical="center" wrapText="1"/>
    </xf>
    <xf numFmtId="4" fontId="3" fillId="50" borderId="34" xfId="157" applyNumberFormat="1" applyFont="1" applyFill="1" applyBorder="1" applyAlignment="1">
      <alignment horizontal="center" vertical="center"/>
    </xf>
    <xf numFmtId="0" fontId="3" fillId="47" borderId="32" xfId="138" applyFont="1" applyFill="1" applyBorder="1" applyAlignment="1">
      <alignment horizontal="center" vertical="center"/>
    </xf>
    <xf numFmtId="0" fontId="3" fillId="47" borderId="38" xfId="138" applyFont="1" applyFill="1" applyBorder="1" applyAlignment="1">
      <alignment horizontal="center" vertical="center" wrapText="1"/>
    </xf>
    <xf numFmtId="0" fontId="3" fillId="47" borderId="39" xfId="138" applyFont="1" applyFill="1" applyBorder="1" applyAlignment="1">
      <alignment horizontal="left" vertical="center" wrapText="1"/>
    </xf>
    <xf numFmtId="4" fontId="3" fillId="47" borderId="38" xfId="138" applyNumberFormat="1" applyFont="1" applyFill="1" applyBorder="1" applyAlignment="1">
      <alignment horizontal="center" vertical="center" wrapText="1"/>
    </xf>
    <xf numFmtId="185" fontId="3" fillId="47" borderId="38" xfId="138" applyNumberFormat="1" applyFont="1" applyFill="1" applyBorder="1" applyAlignment="1">
      <alignment horizontal="center" vertical="center"/>
    </xf>
    <xf numFmtId="4" fontId="3" fillId="47" borderId="84" xfId="138" applyNumberFormat="1" applyFont="1" applyFill="1" applyBorder="1" applyAlignment="1">
      <alignment horizontal="center" vertical="center"/>
    </xf>
    <xf numFmtId="4" fontId="1" fillId="47" borderId="34" xfId="157" applyNumberFormat="1" applyFont="1" applyFill="1" applyBorder="1"/>
    <xf numFmtId="0" fontId="3" fillId="0" borderId="79" xfId="138" applyFont="1" applyFill="1" applyBorder="1" applyAlignment="1">
      <alignment horizontal="center" vertical="center"/>
    </xf>
    <xf numFmtId="0" fontId="3" fillId="0" borderId="6" xfId="138" applyFont="1" applyFill="1" applyBorder="1" applyAlignment="1">
      <alignment horizontal="center" vertical="center" wrapText="1"/>
    </xf>
    <xf numFmtId="0" fontId="3" fillId="0" borderId="6" xfId="138" applyFont="1" applyFill="1" applyBorder="1" applyAlignment="1">
      <alignment horizontal="left" vertical="center" wrapText="1"/>
    </xf>
    <xf numFmtId="2" fontId="3" fillId="0" borderId="6" xfId="138" applyNumberFormat="1" applyFont="1" applyFill="1" applyBorder="1" applyAlignment="1">
      <alignment horizontal="center" vertical="center" wrapText="1"/>
    </xf>
    <xf numFmtId="9" fontId="3" fillId="0" borderId="6" xfId="138" applyNumberFormat="1" applyFont="1" applyFill="1" applyBorder="1" applyAlignment="1">
      <alignment horizontal="center" vertical="center" wrapText="1"/>
    </xf>
    <xf numFmtId="4" fontId="3" fillId="0" borderId="6" xfId="138" applyNumberFormat="1" applyFont="1" applyFill="1" applyBorder="1" applyAlignment="1">
      <alignment horizontal="center" vertical="center" wrapText="1"/>
    </xf>
    <xf numFmtId="185" fontId="3" fillId="0" borderId="6" xfId="138" applyNumberFormat="1" applyFont="1" applyFill="1" applyBorder="1" applyAlignment="1">
      <alignment horizontal="center" vertical="center"/>
    </xf>
    <xf numFmtId="4" fontId="1" fillId="0" borderId="44" xfId="157" applyNumberFormat="1" applyFont="1" applyBorder="1" applyAlignment="1">
      <alignment horizontal="left" vertical="center" wrapText="1"/>
    </xf>
    <xf numFmtId="0" fontId="3" fillId="0" borderId="7" xfId="138" applyFont="1" applyFill="1" applyBorder="1" applyAlignment="1">
      <alignment horizontal="center" vertical="center" wrapText="1"/>
    </xf>
    <xf numFmtId="0" fontId="1" fillId="0" borderId="7" xfId="138" applyFont="1" applyFill="1" applyBorder="1" applyAlignment="1">
      <alignment horizontal="center" vertical="center" wrapText="1"/>
    </xf>
    <xf numFmtId="0" fontId="1" fillId="0" borderId="7" xfId="138" applyFont="1" applyFill="1" applyBorder="1" applyAlignment="1">
      <alignment horizontal="left" vertical="center" wrapText="1"/>
    </xf>
    <xf numFmtId="9" fontId="1" fillId="0" borderId="7" xfId="138" applyNumberFormat="1" applyFont="1" applyFill="1" applyBorder="1" applyAlignment="1">
      <alignment horizontal="center" vertical="center" wrapText="1"/>
    </xf>
    <xf numFmtId="4" fontId="1" fillId="0" borderId="7" xfId="138" applyNumberFormat="1" applyFont="1" applyFill="1" applyBorder="1" applyAlignment="1">
      <alignment horizontal="center" vertical="center" wrapText="1"/>
    </xf>
    <xf numFmtId="4" fontId="1" fillId="0" borderId="40" xfId="157" applyNumberFormat="1" applyFont="1" applyBorder="1" applyAlignment="1">
      <alignment horizontal="left" vertical="center"/>
    </xf>
    <xf numFmtId="10" fontId="1" fillId="0" borderId="7" xfId="138" applyNumberFormat="1" applyFont="1" applyFill="1" applyBorder="1" applyAlignment="1">
      <alignment horizontal="center" vertical="center" wrapText="1"/>
    </xf>
    <xf numFmtId="185" fontId="3" fillId="0" borderId="38" xfId="138" applyNumberFormat="1" applyFont="1" applyFill="1" applyBorder="1" applyAlignment="1">
      <alignment horizontal="center" vertical="center"/>
    </xf>
    <xf numFmtId="185" fontId="3" fillId="0" borderId="84" xfId="138" applyNumberFormat="1" applyFont="1" applyFill="1" applyBorder="1" applyAlignment="1">
      <alignment horizontal="center" vertical="center"/>
    </xf>
    <xf numFmtId="0" fontId="1" fillId="0" borderId="79" xfId="138" applyFont="1" applyFill="1" applyBorder="1" applyAlignment="1">
      <alignment horizontal="center" vertical="center"/>
    </xf>
    <xf numFmtId="0" fontId="1" fillId="0" borderId="6" xfId="138" applyFont="1" applyFill="1" applyBorder="1" applyAlignment="1">
      <alignment horizontal="center" vertical="center" wrapText="1"/>
    </xf>
    <xf numFmtId="0" fontId="1" fillId="0" borderId="6" xfId="138" applyFont="1" applyFill="1" applyBorder="1" applyAlignment="1">
      <alignment horizontal="left" vertical="center" wrapText="1"/>
    </xf>
    <xf numFmtId="4" fontId="1" fillId="0" borderId="6" xfId="138" applyNumberFormat="1" applyFont="1" applyFill="1" applyBorder="1" applyAlignment="1">
      <alignment horizontal="center" vertical="center" wrapText="1"/>
    </xf>
    <xf numFmtId="185" fontId="1" fillId="0" borderId="6" xfId="138" applyNumberFormat="1" applyFont="1" applyFill="1" applyBorder="1" applyAlignment="1">
      <alignment horizontal="center" vertical="center"/>
    </xf>
    <xf numFmtId="4" fontId="1" fillId="0" borderId="86" xfId="157" applyNumberFormat="1" applyFont="1" applyBorder="1" applyAlignment="1">
      <alignment horizontal="left" vertical="center" wrapText="1"/>
    </xf>
    <xf numFmtId="0" fontId="1" fillId="0" borderId="18" xfId="138" applyFont="1" applyFill="1" applyBorder="1" applyAlignment="1">
      <alignment horizontal="center" vertical="center"/>
    </xf>
    <xf numFmtId="185" fontId="1" fillId="0" borderId="5" xfId="138" applyNumberFormat="1" applyFont="1" applyFill="1" applyBorder="1" applyAlignment="1">
      <alignment horizontal="center" vertical="center"/>
    </xf>
    <xf numFmtId="0" fontId="1" fillId="0" borderId="8" xfId="138" applyFont="1" applyFill="1" applyBorder="1" applyAlignment="1">
      <alignment horizontal="center" vertical="center"/>
    </xf>
    <xf numFmtId="185" fontId="1" fillId="0" borderId="38" xfId="138" applyNumberFormat="1" applyFont="1" applyFill="1" applyBorder="1" applyAlignment="1">
      <alignment horizontal="center" vertical="center"/>
    </xf>
    <xf numFmtId="185" fontId="1" fillId="0" borderId="84" xfId="138" applyNumberFormat="1" applyFont="1" applyFill="1" applyBorder="1" applyAlignment="1">
      <alignment horizontal="center" vertical="center"/>
    </xf>
    <xf numFmtId="10" fontId="3" fillId="0" borderId="88" xfId="138" applyNumberFormat="1" applyFont="1" applyFill="1" applyBorder="1" applyAlignment="1">
      <alignment horizontal="center" vertical="center"/>
    </xf>
    <xf numFmtId="4" fontId="3" fillId="49" borderId="38" xfId="138" applyNumberFormat="1" applyFont="1" applyFill="1" applyBorder="1" applyAlignment="1">
      <alignment horizontal="center" vertical="center"/>
    </xf>
    <xf numFmtId="4" fontId="3" fillId="49" borderId="84" xfId="138" applyNumberFormat="1" applyFont="1" applyFill="1" applyBorder="1" applyAlignment="1">
      <alignment horizontal="center" vertical="center"/>
    </xf>
    <xf numFmtId="10" fontId="3" fillId="0" borderId="0" xfId="138" applyNumberFormat="1" applyFont="1" applyFill="1" applyBorder="1" applyAlignment="1">
      <alignment horizontal="center" vertical="center"/>
    </xf>
    <xf numFmtId="0" fontId="1" fillId="0" borderId="0" xfId="138" applyFont="1" applyFill="1" applyAlignment="1">
      <alignment vertical="center"/>
    </xf>
    <xf numFmtId="0" fontId="1" fillId="0" borderId="34" xfId="138" applyFont="1" applyFill="1" applyBorder="1" applyAlignment="1">
      <alignment vertical="center"/>
    </xf>
    <xf numFmtId="0" fontId="3" fillId="0" borderId="36" xfId="138" applyFont="1" applyFill="1" applyBorder="1" applyAlignment="1">
      <alignment horizontal="center" vertical="center"/>
    </xf>
    <xf numFmtId="4" fontId="3" fillId="0" borderId="36" xfId="138" applyNumberFormat="1" applyFont="1" applyFill="1" applyBorder="1" applyAlignment="1">
      <alignment horizontal="center" vertical="center"/>
    </xf>
    <xf numFmtId="186" fontId="3" fillId="0" borderId="34" xfId="138" applyNumberFormat="1" applyFont="1" applyFill="1" applyBorder="1" applyAlignment="1">
      <alignment horizontal="center" vertical="center"/>
    </xf>
    <xf numFmtId="186" fontId="3" fillId="0" borderId="35" xfId="138" applyNumberFormat="1" applyFont="1" applyFill="1" applyBorder="1" applyAlignment="1">
      <alignment horizontal="center" vertical="center"/>
    </xf>
    <xf numFmtId="10" fontId="1" fillId="0" borderId="0" xfId="157" applyNumberFormat="1" applyFont="1" applyAlignment="1">
      <alignment horizontal="center" vertical="center"/>
    </xf>
    <xf numFmtId="0" fontId="1" fillId="0" borderId="0" xfId="138" applyFont="1" applyFill="1" applyBorder="1" applyAlignment="1">
      <alignment horizontal="center" vertical="top"/>
    </xf>
    <xf numFmtId="0" fontId="1" fillId="0" borderId="0" xfId="138" applyFont="1" applyFill="1" applyBorder="1" applyAlignment="1">
      <alignment horizontal="justify" vertical="top" wrapText="1"/>
    </xf>
    <xf numFmtId="4" fontId="1" fillId="0" borderId="0" xfId="138" applyNumberFormat="1" applyFont="1" applyFill="1" applyBorder="1" applyAlignment="1">
      <alignment horizontal="center"/>
    </xf>
    <xf numFmtId="186" fontId="1" fillId="0" borderId="0" xfId="138" applyNumberFormat="1" applyFont="1" applyFill="1" applyBorder="1" applyAlignment="1">
      <alignment horizontal="left"/>
    </xf>
    <xf numFmtId="187" fontId="1" fillId="0" borderId="0" xfId="138" applyNumberFormat="1" applyFont="1" applyFill="1" applyBorder="1" applyAlignment="1">
      <alignment horizontal="left"/>
    </xf>
    <xf numFmtId="14" fontId="1" fillId="0" borderId="0" xfId="138" applyNumberFormat="1" applyFont="1" applyFill="1" applyBorder="1" applyAlignment="1">
      <alignment horizontal="center" vertical="top"/>
    </xf>
    <xf numFmtId="14" fontId="3" fillId="0" borderId="0" xfId="138" quotePrefix="1" applyNumberFormat="1" applyFont="1" applyFill="1" applyBorder="1" applyAlignment="1">
      <alignment horizontal="center" vertical="top"/>
    </xf>
    <xf numFmtId="0" fontId="3" fillId="0" borderId="0" xfId="138" applyFont="1" applyFill="1" applyBorder="1" applyAlignment="1">
      <alignment horizontal="justify" vertical="top" wrapText="1"/>
    </xf>
    <xf numFmtId="4" fontId="3" fillId="0" borderId="0" xfId="138" applyNumberFormat="1" applyFont="1" applyFill="1" applyBorder="1" applyAlignment="1">
      <alignment horizontal="center"/>
    </xf>
    <xf numFmtId="187" fontId="3" fillId="0" borderId="0" xfId="138" applyNumberFormat="1" applyFont="1" applyFill="1" applyBorder="1" applyAlignment="1">
      <alignment horizontal="left"/>
    </xf>
    <xf numFmtId="0" fontId="3" fillId="0" borderId="0" xfId="138" applyFont="1" applyFill="1" applyBorder="1" applyAlignment="1">
      <alignment horizontal="center" vertical="top"/>
    </xf>
    <xf numFmtId="0" fontId="1" fillId="0" borderId="0" xfId="138" applyFont="1" applyFill="1" applyBorder="1" applyAlignment="1">
      <alignment horizontal="center"/>
    </xf>
    <xf numFmtId="0" fontId="1" fillId="0" borderId="0" xfId="138" applyFont="1" applyFill="1" applyBorder="1"/>
    <xf numFmtId="0" fontId="3" fillId="0" borderId="0" xfId="138" applyFont="1" applyFill="1" applyBorder="1" applyAlignment="1">
      <alignment horizontal="center"/>
    </xf>
    <xf numFmtId="0" fontId="1" fillId="0" borderId="0" xfId="138" applyFont="1" applyFill="1" applyBorder="1" applyAlignment="1">
      <alignment horizontal="left" vertical="top" wrapText="1"/>
    </xf>
    <xf numFmtId="0" fontId="3" fillId="0" borderId="0" xfId="138" applyFont="1" applyFill="1" applyBorder="1" applyAlignment="1">
      <alignment horizontal="left" vertical="top"/>
    </xf>
    <xf numFmtId="0" fontId="3" fillId="0" borderId="0" xfId="138" applyFont="1" applyFill="1" applyBorder="1" applyAlignment="1">
      <alignment horizontal="left" vertical="top" wrapText="1"/>
    </xf>
    <xf numFmtId="0" fontId="1" fillId="0" borderId="0" xfId="138" applyFont="1" applyFill="1"/>
    <xf numFmtId="0" fontId="3" fillId="50" borderId="33" xfId="138" applyFont="1" applyFill="1" applyBorder="1" applyAlignment="1">
      <alignment horizontal="center" vertical="center" wrapText="1"/>
    </xf>
    <xf numFmtId="4" fontId="3" fillId="47" borderId="33" xfId="138" applyNumberFormat="1" applyFont="1" applyFill="1" applyBorder="1" applyAlignment="1">
      <alignment horizontal="center" vertical="center"/>
    </xf>
    <xf numFmtId="0" fontId="3" fillId="0" borderId="8" xfId="138" applyFont="1" applyFill="1" applyBorder="1" applyAlignment="1">
      <alignment horizontal="center" vertical="center"/>
    </xf>
    <xf numFmtId="185" fontId="3" fillId="0" borderId="5" xfId="138" applyNumberFormat="1" applyFont="1" applyFill="1" applyBorder="1" applyAlignment="1">
      <alignment horizontal="center" vertical="center"/>
    </xf>
    <xf numFmtId="0" fontId="3" fillId="0" borderId="5" xfId="138" applyFont="1" applyFill="1" applyBorder="1" applyAlignment="1">
      <alignment horizontal="center" vertical="center" wrapText="1"/>
    </xf>
    <xf numFmtId="4" fontId="3" fillId="0" borderId="5" xfId="138" applyNumberFormat="1" applyFont="1" applyFill="1" applyBorder="1" applyAlignment="1">
      <alignment horizontal="center" vertical="center" wrapText="1"/>
    </xf>
    <xf numFmtId="9" fontId="3" fillId="0" borderId="5" xfId="138" applyNumberFormat="1" applyFont="1" applyFill="1" applyBorder="1" applyAlignment="1">
      <alignment horizontal="center" vertical="center" wrapText="1"/>
    </xf>
    <xf numFmtId="0" fontId="3" fillId="0" borderId="0" xfId="157" applyFont="1"/>
    <xf numFmtId="4" fontId="3" fillId="0" borderId="0" xfId="138" applyNumberFormat="1" applyFont="1" applyFill="1" applyBorder="1" applyAlignment="1">
      <alignment horizontal="center" vertical="center"/>
    </xf>
    <xf numFmtId="4" fontId="1" fillId="0" borderId="0" xfId="157" applyNumberFormat="1" applyFont="1" applyAlignment="1">
      <alignment horizontal="center" vertical="center"/>
    </xf>
    <xf numFmtId="188" fontId="1" fillId="0" borderId="0" xfId="138" applyNumberFormat="1" applyFont="1" applyFill="1" applyBorder="1" applyAlignment="1">
      <alignment horizontal="center"/>
    </xf>
    <xf numFmtId="4" fontId="3" fillId="0" borderId="83" xfId="138" applyNumberFormat="1" applyFont="1" applyFill="1" applyBorder="1" applyAlignment="1">
      <alignment horizontal="center" vertical="center"/>
    </xf>
    <xf numFmtId="4" fontId="3" fillId="0" borderId="16" xfId="138" applyNumberFormat="1" applyFont="1" applyFill="1" applyBorder="1" applyAlignment="1">
      <alignment horizontal="center" vertical="center"/>
    </xf>
    <xf numFmtId="4" fontId="1" fillId="47" borderId="90" xfId="157" applyNumberFormat="1" applyFont="1" applyFill="1" applyBorder="1"/>
    <xf numFmtId="4" fontId="1" fillId="47" borderId="89" xfId="157" applyNumberFormat="1" applyFont="1" applyFill="1" applyBorder="1"/>
    <xf numFmtId="4" fontId="1" fillId="0" borderId="83" xfId="138" applyNumberFormat="1" applyFont="1" applyFill="1" applyBorder="1" applyAlignment="1">
      <alignment horizontal="center" vertical="center"/>
    </xf>
    <xf numFmtId="4" fontId="1" fillId="0" borderId="16" xfId="138" applyNumberFormat="1" applyFont="1" applyFill="1" applyBorder="1" applyAlignment="1">
      <alignment horizontal="center" vertical="center"/>
    </xf>
    <xf numFmtId="4" fontId="1" fillId="0" borderId="85" xfId="157" applyNumberFormat="1" applyFont="1" applyBorder="1" applyAlignment="1">
      <alignment horizontal="left" vertical="center"/>
    </xf>
    <xf numFmtId="2" fontId="3" fillId="0" borderId="5" xfId="138" applyNumberFormat="1" applyFont="1" applyFill="1" applyBorder="1" applyAlignment="1">
      <alignment horizontal="center" vertical="center" wrapText="1"/>
    </xf>
    <xf numFmtId="4" fontId="1" fillId="0" borderId="40" xfId="157" applyNumberFormat="1" applyFont="1" applyBorder="1" applyAlignment="1">
      <alignment horizontal="left" vertical="center" wrapText="1"/>
    </xf>
    <xf numFmtId="0" fontId="44" fillId="0" borderId="91" xfId="0" applyFont="1" applyBorder="1"/>
    <xf numFmtId="178" fontId="44" fillId="0" borderId="91" xfId="0" applyNumberFormat="1" applyFont="1" applyBorder="1" applyAlignment="1">
      <alignment horizontal="center"/>
    </xf>
    <xf numFmtId="0" fontId="31" fillId="0" borderId="91" xfId="198" applyBorder="1"/>
    <xf numFmtId="0" fontId="6" fillId="0" borderId="5" xfId="200" applyFont="1" applyFill="1" applyBorder="1" applyAlignment="1">
      <alignment horizontal="center" vertical="center" wrapText="1"/>
    </xf>
    <xf numFmtId="0" fontId="6" fillId="0" borderId="5" xfId="138" applyFont="1" applyFill="1" applyBorder="1" applyAlignment="1">
      <alignment vertical="center" wrapText="1"/>
    </xf>
    <xf numFmtId="0" fontId="6" fillId="0" borderId="5" xfId="138" applyFont="1" applyFill="1" applyBorder="1" applyAlignment="1">
      <alignment horizontal="center" vertical="center" wrapText="1"/>
    </xf>
    <xf numFmtId="9" fontId="31" fillId="0" borderId="9" xfId="198" applyNumberFormat="1" applyBorder="1"/>
    <xf numFmtId="4" fontId="3" fillId="0" borderId="34" xfId="138" applyNumberFormat="1" applyFont="1" applyFill="1" applyBorder="1" applyAlignment="1">
      <alignment horizontal="center" vertical="center"/>
    </xf>
    <xf numFmtId="0" fontId="6" fillId="0" borderId="0" xfId="0" applyFont="1"/>
    <xf numFmtId="4" fontId="4" fillId="0" borderId="0" xfId="0" applyNumberFormat="1" applyFont="1" applyBorder="1" applyAlignment="1">
      <alignment horizontal="center" vertical="center"/>
    </xf>
    <xf numFmtId="4" fontId="4" fillId="0" borderId="14"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0" xfId="0" applyNumberFormat="1" applyFont="1" applyAlignment="1">
      <alignment horizontal="center" vertical="center"/>
    </xf>
    <xf numFmtId="0" fontId="50" fillId="2" borderId="18" xfId="1" applyFont="1" applyFill="1" applyBorder="1" applyAlignment="1">
      <alignment horizontal="center" vertical="center" wrapText="1"/>
    </xf>
    <xf numFmtId="0" fontId="50" fillId="2" borderId="7" xfId="1" applyFont="1" applyFill="1" applyBorder="1" applyAlignment="1">
      <alignment horizontal="center" vertical="center" wrapText="1"/>
    </xf>
    <xf numFmtId="2" fontId="50" fillId="2" borderId="7" xfId="1" applyNumberFormat="1" applyFont="1" applyFill="1" applyBorder="1" applyAlignment="1">
      <alignment horizontal="center" vertical="center" wrapText="1"/>
    </xf>
    <xf numFmtId="4" fontId="50" fillId="2" borderId="49" xfId="1" applyNumberFormat="1" applyFont="1" applyFill="1" applyBorder="1" applyAlignment="1">
      <alignment horizontal="center" vertical="center" wrapText="1"/>
    </xf>
    <xf numFmtId="4" fontId="50" fillId="2" borderId="19"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9" fontId="1" fillId="0" borderId="0" xfId="51" applyNumberFormat="1" applyFont="1" applyFill="1" applyAlignment="1">
      <alignment vertical="center"/>
    </xf>
    <xf numFmtId="190" fontId="3" fillId="0" borderId="43" xfId="51" applyNumberFormat="1" applyFont="1" applyFill="1" applyBorder="1" applyAlignment="1">
      <alignment horizontal="center" vertical="center"/>
    </xf>
    <xf numFmtId="4" fontId="4" fillId="0" borderId="16" xfId="0" applyNumberFormat="1" applyFont="1" applyBorder="1" applyAlignment="1">
      <alignment horizontal="center" vertical="center"/>
    </xf>
    <xf numFmtId="4" fontId="6" fillId="0" borderId="16" xfId="0" applyNumberFormat="1" applyFont="1" applyBorder="1" applyAlignment="1">
      <alignment horizontal="center" vertical="center"/>
    </xf>
    <xf numFmtId="0" fontId="4" fillId="0" borderId="80" xfId="0" applyFont="1" applyBorder="1" applyAlignment="1">
      <alignment horizontal="center" vertical="center"/>
    </xf>
    <xf numFmtId="4" fontId="4" fillId="0" borderId="82" xfId="0" applyNumberFormat="1" applyFont="1" applyBorder="1" applyAlignment="1">
      <alignment horizontal="center" vertical="center"/>
    </xf>
    <xf numFmtId="0" fontId="4" fillId="0" borderId="15" xfId="0" applyFont="1" applyBorder="1" applyAlignment="1">
      <alignment horizontal="left" vertical="center"/>
    </xf>
    <xf numFmtId="0" fontId="52" fillId="0" borderId="5" xfId="0" applyFont="1" applyBorder="1" applyAlignment="1">
      <alignment horizontal="left" vertical="center"/>
    </xf>
    <xf numFmtId="0" fontId="52" fillId="0" borderId="0" xfId="0" applyFont="1" applyAlignment="1">
      <alignment horizontal="center" vertical="center"/>
    </xf>
    <xf numFmtId="0" fontId="52" fillId="0" borderId="0" xfId="0" applyFont="1"/>
    <xf numFmtId="2" fontId="52" fillId="0" borderId="0" xfId="0" applyNumberFormat="1" applyFont="1" applyAlignment="1">
      <alignment horizontal="center" vertical="center"/>
    </xf>
    <xf numFmtId="4" fontId="52" fillId="0" borderId="0" xfId="0" applyNumberFormat="1" applyFont="1" applyAlignment="1">
      <alignment horizontal="center" vertical="center"/>
    </xf>
    <xf numFmtId="0" fontId="54" fillId="0" borderId="0" xfId="0" applyFont="1"/>
    <xf numFmtId="0" fontId="52" fillId="0" borderId="5" xfId="0" applyFont="1" applyBorder="1" applyAlignment="1">
      <alignment horizontal="center" vertical="center"/>
    </xf>
    <xf numFmtId="4" fontId="52" fillId="0" borderId="5" xfId="0" applyNumberFormat="1" applyFont="1" applyBorder="1" applyAlignment="1">
      <alignment horizontal="center" vertical="center"/>
    </xf>
    <xf numFmtId="0" fontId="52" fillId="0" borderId="5" xfId="0" applyFont="1" applyBorder="1" applyAlignment="1">
      <alignment wrapText="1"/>
    </xf>
    <xf numFmtId="4" fontId="52" fillId="0" borderId="1" xfId="0" applyNumberFormat="1" applyFont="1" applyBorder="1" applyAlignment="1">
      <alignment horizontal="center" vertical="center"/>
    </xf>
    <xf numFmtId="0" fontId="54" fillId="0" borderId="46" xfId="0" applyFont="1" applyBorder="1" applyAlignment="1">
      <alignment horizontal="center" vertical="center"/>
    </xf>
    <xf numFmtId="0" fontId="54" fillId="0" borderId="47" xfId="0" applyFont="1" applyBorder="1" applyAlignment="1">
      <alignment horizontal="center" vertical="center"/>
    </xf>
    <xf numFmtId="0" fontId="54" fillId="0" borderId="45" xfId="0" applyFont="1" applyBorder="1" applyAlignment="1">
      <alignment horizontal="center" vertical="center"/>
    </xf>
    <xf numFmtId="4" fontId="52" fillId="0" borderId="0" xfId="0" applyNumberFormat="1" applyFont="1"/>
    <xf numFmtId="0" fontId="52" fillId="0" borderId="0" xfId="0" applyFont="1" applyAlignment="1">
      <alignment vertical="center"/>
    </xf>
    <xf numFmtId="0" fontId="52" fillId="0" borderId="0" xfId="0" applyFont="1" applyBorder="1" applyAlignment="1">
      <alignment vertical="center"/>
    </xf>
    <xf numFmtId="4" fontId="52" fillId="0" borderId="8" xfId="0" applyNumberFormat="1" applyFont="1" applyBorder="1" applyAlignment="1">
      <alignment vertical="center"/>
    </xf>
    <xf numFmtId="4" fontId="52" fillId="0" borderId="5" xfId="0" applyNumberFormat="1" applyFont="1" applyBorder="1" applyAlignment="1">
      <alignment vertical="center"/>
    </xf>
    <xf numFmtId="4" fontId="52" fillId="0" borderId="16" xfId="0" applyNumberFormat="1" applyFont="1" applyBorder="1" applyAlignment="1">
      <alignment vertical="center"/>
    </xf>
    <xf numFmtId="0" fontId="53" fillId="2" borderId="77" xfId="1" applyFont="1" applyFill="1" applyBorder="1" applyAlignment="1">
      <alignment horizontal="center" vertical="center" wrapText="1"/>
    </xf>
    <xf numFmtId="0" fontId="53" fillId="2" borderId="78" xfId="1" applyFont="1" applyFill="1" applyBorder="1" applyAlignment="1">
      <alignment horizontal="center" vertical="center" wrapText="1"/>
    </xf>
    <xf numFmtId="2" fontId="53" fillId="2" borderId="78" xfId="1" applyNumberFormat="1" applyFont="1" applyFill="1" applyBorder="1" applyAlignment="1">
      <alignment horizontal="center" vertical="center" wrapText="1"/>
    </xf>
    <xf numFmtId="4" fontId="53" fillId="2" borderId="94" xfId="1" applyNumberFormat="1" applyFont="1" applyFill="1" applyBorder="1" applyAlignment="1">
      <alignment horizontal="center" vertical="center" wrapText="1"/>
    </xf>
    <xf numFmtId="0" fontId="52" fillId="0" borderId="80" xfId="0" applyFont="1" applyBorder="1" applyAlignment="1">
      <alignment horizontal="center" vertical="center"/>
    </xf>
    <xf numFmtId="0" fontId="52" fillId="0" borderId="15" xfId="0" applyFont="1" applyBorder="1" applyAlignment="1">
      <alignment horizontal="left" vertical="center"/>
    </xf>
    <xf numFmtId="0" fontId="52" fillId="0" borderId="15" xfId="0" applyFont="1" applyBorder="1"/>
    <xf numFmtId="0" fontId="52" fillId="0" borderId="15" xfId="0" applyFont="1" applyBorder="1" applyAlignment="1">
      <alignment horizontal="center" vertical="center"/>
    </xf>
    <xf numFmtId="2" fontId="52" fillId="0" borderId="15" xfId="0" applyNumberFormat="1" applyFont="1" applyBorder="1" applyAlignment="1">
      <alignment horizontal="center" vertical="center"/>
    </xf>
    <xf numFmtId="4" fontId="52" fillId="0" borderId="82" xfId="0" applyNumberFormat="1" applyFont="1" applyBorder="1" applyAlignment="1">
      <alignment horizontal="center" vertical="center"/>
    </xf>
    <xf numFmtId="0" fontId="52" fillId="0" borderId="15" xfId="0" applyFont="1" applyBorder="1" applyAlignment="1">
      <alignment vertical="center"/>
    </xf>
    <xf numFmtId="0" fontId="52" fillId="0" borderId="82" xfId="0" applyFont="1" applyBorder="1" applyAlignment="1">
      <alignment vertical="center"/>
    </xf>
    <xf numFmtId="0" fontId="0" fillId="0" borderId="0" xfId="0" applyFill="1"/>
    <xf numFmtId="0" fontId="54" fillId="0" borderId="45" xfId="0" applyFont="1" applyBorder="1" applyAlignment="1">
      <alignment horizontal="center" vertical="center" wrapText="1"/>
    </xf>
    <xf numFmtId="0" fontId="54" fillId="0" borderId="46" xfId="0" applyFont="1" applyBorder="1" applyAlignment="1">
      <alignment horizontal="center" vertical="center" wrapText="1"/>
    </xf>
    <xf numFmtId="0" fontId="54" fillId="0" borderId="47" xfId="0" applyFont="1" applyFill="1" applyBorder="1" applyAlignment="1">
      <alignment horizontal="center" vertical="center" wrapText="1"/>
    </xf>
    <xf numFmtId="0" fontId="52" fillId="0" borderId="8" xfId="0" applyFont="1" applyBorder="1" applyAlignment="1">
      <alignment horizontal="left" vertical="center"/>
    </xf>
    <xf numFmtId="4" fontId="52" fillId="0" borderId="16" xfId="0" applyNumberFormat="1" applyFont="1" applyFill="1" applyBorder="1" applyAlignment="1">
      <alignment horizontal="center" vertical="center"/>
    </xf>
    <xf numFmtId="0" fontId="54" fillId="0" borderId="41" xfId="0" applyFont="1" applyBorder="1" applyAlignment="1">
      <alignment horizontal="left" vertical="center"/>
    </xf>
    <xf numFmtId="4" fontId="54" fillId="0" borderId="42" xfId="0" applyNumberFormat="1" applyFont="1" applyBorder="1" applyAlignment="1">
      <alignment horizontal="center" vertical="center"/>
    </xf>
    <xf numFmtId="4" fontId="54" fillId="0" borderId="43" xfId="0" applyNumberFormat="1" applyFont="1" applyBorder="1" applyAlignment="1">
      <alignment horizontal="center" vertical="center"/>
    </xf>
    <xf numFmtId="0" fontId="52" fillId="0" borderId="34" xfId="0" applyFont="1" applyFill="1" applyBorder="1" applyAlignment="1">
      <alignment horizontal="left" vertical="center"/>
    </xf>
    <xf numFmtId="10" fontId="4" fillId="0" borderId="0" xfId="0" applyNumberFormat="1" applyFont="1"/>
    <xf numFmtId="0" fontId="52" fillId="0" borderId="8" xfId="0" applyFont="1" applyBorder="1" applyAlignment="1">
      <alignment horizontal="center" vertical="center"/>
    </xf>
    <xf numFmtId="171" fontId="1" fillId="0" borderId="55" xfId="51" applyNumberFormat="1" applyFont="1" applyFill="1" applyBorder="1" applyAlignment="1" applyProtection="1">
      <alignment horizontal="center" vertical="center"/>
      <protection locked="0"/>
    </xf>
    <xf numFmtId="0" fontId="1" fillId="0" borderId="0" xfId="51" applyFont="1" applyFill="1" applyBorder="1" applyAlignment="1">
      <alignment horizontal="left" vertical="center"/>
    </xf>
    <xf numFmtId="4" fontId="3" fillId="0" borderId="46" xfId="51" quotePrefix="1" applyNumberFormat="1" applyFont="1" applyFill="1" applyBorder="1" applyAlignment="1">
      <alignment horizontal="center" vertical="center"/>
    </xf>
    <xf numFmtId="4" fontId="3" fillId="0" borderId="46" xfId="51" applyNumberFormat="1" applyFont="1" applyFill="1" applyBorder="1" applyAlignment="1">
      <alignment horizontal="center" vertical="center"/>
    </xf>
    <xf numFmtId="4" fontId="1" fillId="0" borderId="11" xfId="51" quotePrefix="1" applyNumberFormat="1" applyFont="1" applyFill="1" applyBorder="1" applyAlignment="1">
      <alignment horizontal="center" vertical="center"/>
    </xf>
    <xf numFmtId="4" fontId="1" fillId="0" borderId="12" xfId="51" applyNumberFormat="1" applyFont="1" applyFill="1" applyBorder="1" applyAlignment="1">
      <alignment horizontal="center" vertical="center"/>
    </xf>
    <xf numFmtId="4" fontId="1" fillId="0" borderId="14" xfId="51" applyNumberFormat="1" applyFont="1" applyFill="1" applyBorder="1" applyAlignment="1">
      <alignment horizontal="center" vertical="center"/>
    </xf>
    <xf numFmtId="44" fontId="1" fillId="0" borderId="42" xfId="201" applyFont="1" applyFill="1" applyBorder="1" applyAlignment="1">
      <alignment horizontal="center" vertical="center"/>
    </xf>
    <xf numFmtId="44" fontId="3" fillId="0" borderId="42" xfId="201" applyFont="1" applyFill="1" applyBorder="1" applyAlignment="1">
      <alignment horizontal="center" vertical="center"/>
    </xf>
    <xf numFmtId="4" fontId="1" fillId="0" borderId="48" xfId="51" applyNumberFormat="1" applyFont="1" applyFill="1" applyBorder="1" applyAlignment="1">
      <alignment vertical="center"/>
    </xf>
    <xf numFmtId="4" fontId="1" fillId="0" borderId="82" xfId="51" applyNumberFormat="1" applyFont="1" applyFill="1" applyBorder="1" applyAlignment="1">
      <alignment horizontal="center" vertical="center"/>
    </xf>
    <xf numFmtId="44" fontId="1" fillId="0" borderId="0" xfId="201" applyFont="1" applyFill="1" applyBorder="1" applyAlignment="1">
      <alignment horizontal="center" vertical="center"/>
    </xf>
    <xf numFmtId="44" fontId="3" fillId="0" borderId="0" xfId="201" applyFont="1" applyFill="1" applyBorder="1" applyAlignment="1">
      <alignment horizontal="center" vertical="center"/>
    </xf>
    <xf numFmtId="4" fontId="3" fillId="0" borderId="41" xfId="51" applyNumberFormat="1" applyFont="1" applyFill="1" applyBorder="1" applyAlignment="1">
      <alignment horizontal="center" vertical="center"/>
    </xf>
    <xf numFmtId="2" fontId="1" fillId="0" borderId="36" xfId="0" applyNumberFormat="1" applyFont="1" applyBorder="1" applyAlignment="1">
      <alignment horizontal="center"/>
    </xf>
    <xf numFmtId="0" fontId="4" fillId="0" borderId="8" xfId="0" applyFont="1" applyBorder="1" applyAlignment="1">
      <alignment horizontal="center" vertical="center"/>
    </xf>
    <xf numFmtId="4" fontId="54" fillId="0" borderId="35" xfId="0" applyNumberFormat="1" applyFont="1" applyBorder="1" applyAlignment="1">
      <alignment horizontal="center"/>
    </xf>
    <xf numFmtId="0" fontId="54" fillId="0" borderId="36" xfId="0" applyFont="1" applyBorder="1" applyAlignment="1">
      <alignment horizontal="center"/>
    </xf>
    <xf numFmtId="0" fontId="54" fillId="0" borderId="37" xfId="0" applyFont="1" applyBorder="1" applyAlignment="1">
      <alignment horizont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25" borderId="8" xfId="1" applyFont="1" applyFill="1" applyBorder="1" applyAlignment="1">
      <alignment horizontal="center" vertical="center" wrapText="1"/>
    </xf>
    <xf numFmtId="0" fontId="3" fillId="25"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28" fillId="0" borderId="12" xfId="1" applyFont="1" applyBorder="1" applyAlignment="1">
      <alignment horizontal="center" vertical="center"/>
    </xf>
    <xf numFmtId="0" fontId="28" fillId="25" borderId="18" xfId="1" applyFont="1" applyFill="1" applyBorder="1" applyAlignment="1">
      <alignment horizontal="center" vertical="center" wrapText="1"/>
    </xf>
    <xf numFmtId="0" fontId="28" fillId="25" borderId="7" xfId="1" applyFont="1" applyFill="1" applyBorder="1" applyAlignment="1">
      <alignment horizontal="center" vertical="center" wrapText="1"/>
    </xf>
    <xf numFmtId="0" fontId="28" fillId="0" borderId="49"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93" xfId="1" applyFont="1" applyFill="1" applyBorder="1" applyAlignment="1">
      <alignment horizontal="center" vertical="center" wrapText="1"/>
    </xf>
    <xf numFmtId="0" fontId="52" fillId="0" borderId="8" xfId="0" applyFont="1" applyBorder="1" applyAlignment="1">
      <alignment horizontal="center" vertical="center"/>
    </xf>
    <xf numFmtId="0" fontId="52" fillId="0" borderId="5" xfId="0" applyFont="1" applyBorder="1" applyAlignment="1">
      <alignment horizontal="center" vertical="center"/>
    </xf>
    <xf numFmtId="0" fontId="43" fillId="0" borderId="0" xfId="51" applyFont="1" applyFill="1" applyBorder="1" applyAlignment="1">
      <alignment horizontal="center" vertical="center" wrapText="1"/>
    </xf>
    <xf numFmtId="0" fontId="41" fillId="0" borderId="0" xfId="51" applyFont="1" applyFill="1" applyBorder="1" applyAlignment="1">
      <alignment horizontal="center" vertical="center" wrapText="1"/>
    </xf>
    <xf numFmtId="0" fontId="40" fillId="0" borderId="0" xfId="0" applyFont="1" applyAlignment="1">
      <alignment horizontal="center" vertical="center" wrapText="1"/>
    </xf>
    <xf numFmtId="0" fontId="1" fillId="0" borderId="0" xfId="5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48" fillId="0" borderId="1" xfId="51" applyFont="1" applyFill="1" applyBorder="1" applyAlignment="1">
      <alignment horizontal="left" vertical="center"/>
    </xf>
    <xf numFmtId="0" fontId="48" fillId="0" borderId="2" xfId="51" applyFont="1" applyFill="1" applyBorder="1" applyAlignment="1">
      <alignment horizontal="left" vertical="center"/>
    </xf>
    <xf numFmtId="0" fontId="48"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1" fillId="0" borderId="0" xfId="51" applyFont="1" applyFill="1" applyAlignment="1">
      <alignment horizontal="left" vertical="center" wrapText="1"/>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9" xfId="51" applyFill="1" applyBorder="1" applyAlignment="1">
      <alignment horizontal="left" vertical="center"/>
    </xf>
    <xf numFmtId="0" fontId="1" fillId="0" borderId="53" xfId="51" applyFill="1" applyBorder="1" applyAlignment="1">
      <alignment horizontal="left" vertical="center"/>
    </xf>
    <xf numFmtId="0" fontId="1" fillId="0" borderId="0" xfId="51" applyFill="1" applyBorder="1" applyAlignment="1">
      <alignment horizontal="center" vertical="center"/>
    </xf>
    <xf numFmtId="0" fontId="1" fillId="0" borderId="51" xfId="51" applyFill="1" applyBorder="1" applyAlignment="1">
      <alignment horizontal="center" vertical="center"/>
    </xf>
    <xf numFmtId="0" fontId="3" fillId="0" borderId="0" xfId="51" applyFont="1" applyFill="1" applyBorder="1" applyAlignment="1">
      <alignment horizontal="center"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1" fillId="0" borderId="9" xfId="51" applyFill="1" applyBorder="1" applyAlignment="1">
      <alignment horizontal="center" vertical="center" wrapText="1"/>
    </xf>
    <xf numFmtId="0" fontId="1" fillId="0" borderId="53" xfId="51" applyFill="1" applyBorder="1" applyAlignment="1">
      <alignment horizontal="center" vertical="center" wrapText="1"/>
    </xf>
    <xf numFmtId="0" fontId="1" fillId="0" borderId="0" xfId="51" applyFill="1" applyBorder="1" applyAlignment="1">
      <alignment horizontal="left" vertical="center"/>
    </xf>
    <xf numFmtId="0" fontId="1" fillId="0" borderId="51" xfId="51" applyFill="1" applyBorder="1" applyAlignment="1">
      <alignment horizontal="left" vertical="center"/>
    </xf>
    <xf numFmtId="0" fontId="3" fillId="0" borderId="49" xfId="51" applyFont="1" applyFill="1" applyBorder="1" applyAlignment="1">
      <alignment horizontal="left" vertical="center"/>
    </xf>
    <xf numFmtId="0" fontId="3" fillId="0" borderId="4" xfId="51" applyFont="1" applyFill="1" applyBorder="1" applyAlignment="1">
      <alignment horizontal="left" vertical="center"/>
    </xf>
    <xf numFmtId="0" fontId="3" fillId="0" borderId="54" xfId="51" applyFont="1" applyFill="1" applyBorder="1" applyAlignment="1">
      <alignment horizontal="left" vertical="center"/>
    </xf>
    <xf numFmtId="0" fontId="1" fillId="0" borderId="5" xfId="51" applyFont="1" applyFill="1" applyBorder="1" applyAlignment="1">
      <alignment horizontal="left" vertical="center"/>
    </xf>
    <xf numFmtId="0" fontId="3" fillId="48"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4" fontId="28" fillId="0" borderId="8"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3" fillId="0" borderId="5" xfId="51" applyNumberFormat="1" applyFont="1" applyFill="1" applyBorder="1" applyAlignment="1">
      <alignment horizontal="center" vertical="center"/>
    </xf>
    <xf numFmtId="4" fontId="28" fillId="0" borderId="41" xfId="51" applyNumberFormat="1" applyFont="1" applyFill="1" applyBorder="1" applyAlignment="1">
      <alignment horizontal="left" vertical="center"/>
    </xf>
    <xf numFmtId="4" fontId="28" fillId="0" borderId="42" xfId="51" applyNumberFormat="1" applyFont="1" applyFill="1" applyBorder="1" applyAlignment="1">
      <alignment horizontal="left" vertical="center"/>
    </xf>
    <xf numFmtId="0" fontId="1" fillId="0" borderId="0" xfId="51" applyFont="1" applyFill="1" applyBorder="1" applyAlignment="1">
      <alignment horizontal="left" vertical="center"/>
    </xf>
    <xf numFmtId="0" fontId="3" fillId="0" borderId="9" xfId="51" applyFont="1" applyBorder="1" applyAlignment="1">
      <alignment horizontal="left"/>
    </xf>
    <xf numFmtId="0" fontId="3" fillId="0" borderId="5" xfId="51" applyFont="1" applyFill="1" applyBorder="1" applyAlignment="1">
      <alignment horizontal="center"/>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4" fontId="3" fillId="0" borderId="52" xfId="51" applyNumberFormat="1" applyFont="1" applyFill="1" applyBorder="1" applyAlignment="1">
      <alignment horizontal="left" vertical="center"/>
    </xf>
    <xf numFmtId="4" fontId="3" fillId="0" borderId="9"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0" borderId="0" xfId="51" applyFont="1" applyFill="1" applyAlignment="1">
      <alignment vertical="center" wrapText="1"/>
    </xf>
    <xf numFmtId="0" fontId="1" fillId="25" borderId="0" xfId="51" applyFont="1" applyFill="1" applyAlignment="1">
      <alignment horizontal="left" wrapText="1"/>
    </xf>
    <xf numFmtId="0" fontId="1" fillId="0" borderId="0" xfId="51" applyFont="1" applyFill="1" applyAlignment="1">
      <alignment horizontal="left"/>
    </xf>
    <xf numFmtId="0" fontId="3" fillId="0" borderId="0" xfId="51" applyFont="1" applyFill="1" applyAlignment="1">
      <alignment vertical="center" wrapText="1"/>
    </xf>
    <xf numFmtId="0" fontId="26" fillId="0" borderId="49"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54" xfId="51" applyFont="1" applyFill="1" applyBorder="1" applyAlignment="1">
      <alignment horizontal="left" vertical="center"/>
    </xf>
    <xf numFmtId="0" fontId="3" fillId="0" borderId="49"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54" xfId="51" applyFont="1" applyFill="1" applyBorder="1" applyAlignment="1">
      <alignment horizontal="center" vertical="center"/>
    </xf>
    <xf numFmtId="0" fontId="51" fillId="0" borderId="0" xfId="51" applyFont="1" applyFill="1" applyAlignment="1">
      <alignment horizontal="center" wrapText="1"/>
    </xf>
    <xf numFmtId="4" fontId="3" fillId="0" borderId="46" xfId="51" applyNumberFormat="1" applyFont="1" applyFill="1" applyBorder="1" applyAlignment="1">
      <alignment horizontal="center" vertical="center"/>
    </xf>
    <xf numFmtId="4" fontId="3" fillId="0" borderId="45" xfId="51" applyNumberFormat="1" applyFont="1" applyFill="1" applyBorder="1" applyAlignment="1">
      <alignment horizontal="center" vertical="center"/>
    </xf>
    <xf numFmtId="4" fontId="3" fillId="0" borderId="8" xfId="51" applyNumberFormat="1" applyFont="1" applyFill="1" applyBorder="1" applyAlignment="1">
      <alignment horizontal="center" vertical="center"/>
    </xf>
    <xf numFmtId="4" fontId="44"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0" fontId="3" fillId="0" borderId="81" xfId="138" applyFont="1" applyFill="1" applyBorder="1" applyAlignment="1">
      <alignment horizontal="center" vertical="center"/>
    </xf>
    <xf numFmtId="0" fontId="3" fillId="0" borderId="87" xfId="138" applyFont="1" applyFill="1" applyBorder="1" applyAlignment="1">
      <alignment horizontal="center" vertical="center"/>
    </xf>
    <xf numFmtId="0" fontId="3" fillId="49" borderId="35" xfId="138" applyFont="1" applyFill="1" applyBorder="1" applyAlignment="1">
      <alignment horizontal="center" vertical="center"/>
    </xf>
    <xf numFmtId="0" fontId="3" fillId="49" borderId="36" xfId="138" applyFont="1" applyFill="1" applyBorder="1" applyAlignment="1">
      <alignment horizontal="center" vertical="center"/>
    </xf>
    <xf numFmtId="0" fontId="3" fillId="49" borderId="39" xfId="138" applyFont="1" applyFill="1" applyBorder="1" applyAlignment="1">
      <alignment horizontal="center" vertical="center"/>
    </xf>
    <xf numFmtId="0" fontId="3" fillId="0" borderId="35" xfId="138" applyFont="1" applyFill="1" applyBorder="1" applyAlignment="1">
      <alignment horizontal="center" vertical="center" wrapText="1"/>
    </xf>
    <xf numFmtId="0" fontId="3" fillId="0" borderId="37" xfId="138" applyFont="1" applyFill="1" applyBorder="1" applyAlignment="1">
      <alignment horizontal="center" vertical="center" wrapText="1"/>
    </xf>
    <xf numFmtId="9" fontId="3" fillId="0" borderId="36" xfId="138" applyNumberFormat="1" applyFont="1" applyFill="1" applyBorder="1" applyAlignment="1">
      <alignment horizontal="center" vertical="center"/>
    </xf>
    <xf numFmtId="9" fontId="3" fillId="0" borderId="37" xfId="138" applyNumberFormat="1" applyFont="1" applyFill="1" applyBorder="1" applyAlignment="1">
      <alignment horizontal="center" vertical="center"/>
    </xf>
    <xf numFmtId="0" fontId="3" fillId="48" borderId="35" xfId="138" applyFont="1" applyFill="1" applyBorder="1" applyAlignment="1">
      <alignment horizontal="center" vertical="center" wrapText="1"/>
    </xf>
    <xf numFmtId="0" fontId="3" fillId="48" borderId="36" xfId="138" applyFont="1" applyFill="1" applyBorder="1" applyAlignment="1">
      <alignment horizontal="center" vertical="center" wrapText="1"/>
    </xf>
    <xf numFmtId="0" fontId="3" fillId="48" borderId="37" xfId="138" applyFont="1" applyFill="1" applyBorder="1" applyAlignment="1">
      <alignment horizontal="center" vertical="center" wrapText="1"/>
    </xf>
    <xf numFmtId="0" fontId="3" fillId="47" borderId="84" xfId="138" applyFont="1" applyFill="1" applyBorder="1" applyAlignment="1">
      <alignment horizontal="left" vertical="center" wrapText="1"/>
    </xf>
    <xf numFmtId="0" fontId="3" fillId="47" borderId="39" xfId="138" applyFont="1" applyFill="1" applyBorder="1" applyAlignment="1">
      <alignment horizontal="left" vertical="center" wrapText="1"/>
    </xf>
    <xf numFmtId="0" fontId="3" fillId="0" borderId="35" xfId="138" applyFont="1" applyFill="1" applyBorder="1" applyAlignment="1">
      <alignment horizontal="center" vertical="center"/>
    </xf>
    <xf numFmtId="0" fontId="3" fillId="0" borderId="36" xfId="138" applyFont="1" applyFill="1" applyBorder="1" applyAlignment="1">
      <alignment horizontal="center" vertical="center"/>
    </xf>
    <xf numFmtId="0" fontId="3" fillId="0" borderId="39" xfId="138" applyFont="1" applyFill="1" applyBorder="1" applyAlignment="1">
      <alignment horizontal="center" vertical="center"/>
    </xf>
    <xf numFmtId="178" fontId="44" fillId="0" borderId="54" xfId="0" applyNumberFormat="1" applyFont="1" applyBorder="1" applyAlignment="1">
      <alignment horizontal="center" vertical="center"/>
    </xf>
    <xf numFmtId="178" fontId="44" fillId="0" borderId="51" xfId="0" applyNumberFormat="1" applyFont="1" applyBorder="1" applyAlignment="1">
      <alignment horizontal="center" vertical="center"/>
    </xf>
    <xf numFmtId="178" fontId="44" fillId="0" borderId="53" xfId="0" applyNumberFormat="1" applyFont="1" applyBorder="1" applyAlignment="1">
      <alignment horizontal="center" vertical="center"/>
    </xf>
    <xf numFmtId="178" fontId="44" fillId="0" borderId="92" xfId="0" applyNumberFormat="1" applyFont="1" applyBorder="1" applyAlignment="1">
      <alignment horizontal="center" vertical="center"/>
    </xf>
  </cellXfs>
  <cellStyles count="202">
    <cellStyle name="20% - Accent1" xfId="54" xr:uid="{00000000-0005-0000-0000-000000000000}"/>
    <cellStyle name="20% - Accent2" xfId="55" xr:uid="{00000000-0005-0000-0000-000001000000}"/>
    <cellStyle name="20% - Accent3" xfId="56" xr:uid="{00000000-0005-0000-0000-000002000000}"/>
    <cellStyle name="20% - Accent4" xfId="57" xr:uid="{00000000-0005-0000-0000-000003000000}"/>
    <cellStyle name="20% - Accent5" xfId="58" xr:uid="{00000000-0005-0000-0000-000004000000}"/>
    <cellStyle name="20% - Accent6" xfId="59" xr:uid="{00000000-0005-0000-0000-000005000000}"/>
    <cellStyle name="20% - Cor1" xfId="60" xr:uid="{00000000-0005-0000-0000-000006000000}"/>
    <cellStyle name="20% - Cor2" xfId="61" xr:uid="{00000000-0005-0000-0000-000007000000}"/>
    <cellStyle name="20% - Cor3" xfId="62" xr:uid="{00000000-0005-0000-0000-000008000000}"/>
    <cellStyle name="20% - Cor4" xfId="63" xr:uid="{00000000-0005-0000-0000-000009000000}"/>
    <cellStyle name="20% - Cor5" xfId="64" xr:uid="{00000000-0005-0000-0000-00000A000000}"/>
    <cellStyle name="20% - Cor6" xfId="65" xr:uid="{00000000-0005-0000-0000-00000B000000}"/>
    <cellStyle name="20% - Ênfase1 2" xfId="8" xr:uid="{00000000-0005-0000-0000-00000C000000}"/>
    <cellStyle name="20% - Ênfase2 2" xfId="9" xr:uid="{00000000-0005-0000-0000-00000D000000}"/>
    <cellStyle name="20% - Ênfase3 2" xfId="10" xr:uid="{00000000-0005-0000-0000-00000E000000}"/>
    <cellStyle name="20% - Ênfase4 2" xfId="11" xr:uid="{00000000-0005-0000-0000-00000F000000}"/>
    <cellStyle name="20% - Ênfase5 2" xfId="12" xr:uid="{00000000-0005-0000-0000-000010000000}"/>
    <cellStyle name="20% - Ênfase6 2" xfId="13" xr:uid="{00000000-0005-0000-0000-000011000000}"/>
    <cellStyle name="40% - Accent1" xfId="66" xr:uid="{00000000-0005-0000-0000-000012000000}"/>
    <cellStyle name="40% - Accent2" xfId="67" xr:uid="{00000000-0005-0000-0000-000013000000}"/>
    <cellStyle name="40% - Accent3" xfId="68" xr:uid="{00000000-0005-0000-0000-000014000000}"/>
    <cellStyle name="40% - Accent4" xfId="69" xr:uid="{00000000-0005-0000-0000-000015000000}"/>
    <cellStyle name="40% - Accent5" xfId="70" xr:uid="{00000000-0005-0000-0000-000016000000}"/>
    <cellStyle name="40% - Accent6" xfId="71" xr:uid="{00000000-0005-0000-0000-000017000000}"/>
    <cellStyle name="40% - Cor1" xfId="72" xr:uid="{00000000-0005-0000-0000-000018000000}"/>
    <cellStyle name="40% - Cor2" xfId="73" xr:uid="{00000000-0005-0000-0000-000019000000}"/>
    <cellStyle name="40% - Cor3" xfId="74" xr:uid="{00000000-0005-0000-0000-00001A000000}"/>
    <cellStyle name="40% - Cor4" xfId="75" xr:uid="{00000000-0005-0000-0000-00001B000000}"/>
    <cellStyle name="40% - Cor5" xfId="76" xr:uid="{00000000-0005-0000-0000-00001C000000}"/>
    <cellStyle name="40% - Cor6" xfId="77" xr:uid="{00000000-0005-0000-0000-00001D000000}"/>
    <cellStyle name="40% - Ênfase1 2" xfId="14" xr:uid="{00000000-0005-0000-0000-00001E000000}"/>
    <cellStyle name="40% - Ênfase2 2" xfId="15" xr:uid="{00000000-0005-0000-0000-00001F000000}"/>
    <cellStyle name="40% - Ênfase3 2" xfId="16" xr:uid="{00000000-0005-0000-0000-000020000000}"/>
    <cellStyle name="40% - Ênfase4 2" xfId="17" xr:uid="{00000000-0005-0000-0000-000021000000}"/>
    <cellStyle name="40% - Ênfase5 2" xfId="18" xr:uid="{00000000-0005-0000-0000-000022000000}"/>
    <cellStyle name="40% - Ênfase6 2" xfId="19" xr:uid="{00000000-0005-0000-0000-000023000000}"/>
    <cellStyle name="60% - Accent1" xfId="78" xr:uid="{00000000-0005-0000-0000-000024000000}"/>
    <cellStyle name="60% - Accent2" xfId="79" xr:uid="{00000000-0005-0000-0000-000025000000}"/>
    <cellStyle name="60% - Accent3" xfId="80" xr:uid="{00000000-0005-0000-0000-000026000000}"/>
    <cellStyle name="60% - Accent4" xfId="81" xr:uid="{00000000-0005-0000-0000-000027000000}"/>
    <cellStyle name="60% - Accent5" xfId="82" xr:uid="{00000000-0005-0000-0000-000028000000}"/>
    <cellStyle name="60% - Accent6" xfId="83" xr:uid="{00000000-0005-0000-0000-000029000000}"/>
    <cellStyle name="60% - Cor1" xfId="84" xr:uid="{00000000-0005-0000-0000-00002A000000}"/>
    <cellStyle name="60% - Cor2" xfId="85" xr:uid="{00000000-0005-0000-0000-00002B000000}"/>
    <cellStyle name="60% - Cor3" xfId="86" xr:uid="{00000000-0005-0000-0000-00002C000000}"/>
    <cellStyle name="60% - Cor4" xfId="87" xr:uid="{00000000-0005-0000-0000-00002D000000}"/>
    <cellStyle name="60% - Cor5" xfId="88" xr:uid="{00000000-0005-0000-0000-00002E000000}"/>
    <cellStyle name="60% - Cor6" xfId="89" xr:uid="{00000000-0005-0000-0000-00002F000000}"/>
    <cellStyle name="60% - Ênfase1 2" xfId="20" xr:uid="{00000000-0005-0000-0000-000030000000}"/>
    <cellStyle name="60% - Ênfase2 2" xfId="21" xr:uid="{00000000-0005-0000-0000-000031000000}"/>
    <cellStyle name="60% - Ênfase3 2" xfId="22" xr:uid="{00000000-0005-0000-0000-000032000000}"/>
    <cellStyle name="60% - Ênfase4 2" xfId="23" xr:uid="{00000000-0005-0000-0000-000033000000}"/>
    <cellStyle name="60% - Ênfase5 2" xfId="24" xr:uid="{00000000-0005-0000-0000-000034000000}"/>
    <cellStyle name="60% - Ênfase6 2" xfId="25" xr:uid="{00000000-0005-0000-0000-000035000000}"/>
    <cellStyle name="Accent1" xfId="90" xr:uid="{00000000-0005-0000-0000-000036000000}"/>
    <cellStyle name="Accent2" xfId="91" xr:uid="{00000000-0005-0000-0000-000037000000}"/>
    <cellStyle name="Accent3" xfId="92" xr:uid="{00000000-0005-0000-0000-000038000000}"/>
    <cellStyle name="Accent4" xfId="93" xr:uid="{00000000-0005-0000-0000-000039000000}"/>
    <cellStyle name="Accent5" xfId="94" xr:uid="{00000000-0005-0000-0000-00003A000000}"/>
    <cellStyle name="Accent6" xfId="95" xr:uid="{00000000-0005-0000-0000-00003B000000}"/>
    <cellStyle name="Bad" xfId="96" xr:uid="{00000000-0005-0000-0000-00003C000000}"/>
    <cellStyle name="Bom 2" xfId="26" xr:uid="{00000000-0005-0000-0000-00003D000000}"/>
    <cellStyle name="Cabeçalho 1" xfId="97" xr:uid="{00000000-0005-0000-0000-00003E000000}"/>
    <cellStyle name="Cabeçalho 2" xfId="98" xr:uid="{00000000-0005-0000-0000-00003F000000}"/>
    <cellStyle name="Cabeçalho 3" xfId="99" xr:uid="{00000000-0005-0000-0000-000040000000}"/>
    <cellStyle name="Cabeçalho 4" xfId="100" xr:uid="{00000000-0005-0000-0000-000041000000}"/>
    <cellStyle name="Calculation" xfId="101" xr:uid="{00000000-0005-0000-0000-000042000000}"/>
    <cellStyle name="Cálculo 2" xfId="27" xr:uid="{00000000-0005-0000-0000-000043000000}"/>
    <cellStyle name="Célula de Verificação 2" xfId="28" xr:uid="{00000000-0005-0000-0000-000044000000}"/>
    <cellStyle name="Célula Ligada" xfId="102" xr:uid="{00000000-0005-0000-0000-000045000000}"/>
    <cellStyle name="Célula Vinculada 2" xfId="29" xr:uid="{00000000-0005-0000-0000-000046000000}"/>
    <cellStyle name="Check Cell" xfId="103" xr:uid="{00000000-0005-0000-0000-000047000000}"/>
    <cellStyle name="Código" xfId="104" xr:uid="{00000000-0005-0000-0000-000048000000}"/>
    <cellStyle name="Cor1" xfId="105" xr:uid="{00000000-0005-0000-0000-000049000000}"/>
    <cellStyle name="Cor2" xfId="106" xr:uid="{00000000-0005-0000-0000-00004A000000}"/>
    <cellStyle name="Cor3" xfId="107" xr:uid="{00000000-0005-0000-0000-00004B000000}"/>
    <cellStyle name="Cor4" xfId="108" xr:uid="{00000000-0005-0000-0000-00004C000000}"/>
    <cellStyle name="Cor5" xfId="109" xr:uid="{00000000-0005-0000-0000-00004D000000}"/>
    <cellStyle name="Cor6" xfId="110" xr:uid="{00000000-0005-0000-0000-00004E000000}"/>
    <cellStyle name="Correcto" xfId="111" xr:uid="{00000000-0005-0000-0000-00004F000000}"/>
    <cellStyle name="Descrição" xfId="112" xr:uid="{00000000-0005-0000-0000-000050000000}"/>
    <cellStyle name="Ênfase1 2" xfId="30" xr:uid="{00000000-0005-0000-0000-000051000000}"/>
    <cellStyle name="Ênfase2 2" xfId="31" xr:uid="{00000000-0005-0000-0000-000052000000}"/>
    <cellStyle name="Ênfase3 2" xfId="32" xr:uid="{00000000-0005-0000-0000-000053000000}"/>
    <cellStyle name="Ênfase4 2" xfId="33" xr:uid="{00000000-0005-0000-0000-000054000000}"/>
    <cellStyle name="Ênfase5 2" xfId="34" xr:uid="{00000000-0005-0000-0000-000055000000}"/>
    <cellStyle name="Ênfase6 2" xfId="35" xr:uid="{00000000-0005-0000-0000-000056000000}"/>
    <cellStyle name="Entrada 2" xfId="36" xr:uid="{00000000-0005-0000-0000-000057000000}"/>
    <cellStyle name="Euro" xfId="113" xr:uid="{00000000-0005-0000-0000-000058000000}"/>
    <cellStyle name="Excel Built-in Normal" xfId="114" xr:uid="{00000000-0005-0000-0000-000059000000}"/>
    <cellStyle name="Explanatory Text" xfId="115" xr:uid="{00000000-0005-0000-0000-00005A000000}"/>
    <cellStyle name="Good" xfId="116" xr:uid="{00000000-0005-0000-0000-00005B000000}"/>
    <cellStyle name="Heading 1" xfId="117" xr:uid="{00000000-0005-0000-0000-00005C000000}"/>
    <cellStyle name="Heading 2" xfId="118" xr:uid="{00000000-0005-0000-0000-00005D000000}"/>
    <cellStyle name="Heading 3" xfId="119" xr:uid="{00000000-0005-0000-0000-00005E000000}"/>
    <cellStyle name="Heading 4" xfId="120" xr:uid="{00000000-0005-0000-0000-00005F000000}"/>
    <cellStyle name="Hiperlink" xfId="198" builtinId="8"/>
    <cellStyle name="Hiperlink 2" xfId="121" xr:uid="{00000000-0005-0000-0000-000061000000}"/>
    <cellStyle name="Incorrecto" xfId="122" xr:uid="{00000000-0005-0000-0000-000062000000}"/>
    <cellStyle name="Incorreto 2" xfId="37" xr:uid="{00000000-0005-0000-0000-000063000000}"/>
    <cellStyle name="Input" xfId="123" xr:uid="{00000000-0005-0000-0000-000064000000}"/>
    <cellStyle name="Linked Cell" xfId="124" xr:uid="{00000000-0005-0000-0000-000065000000}"/>
    <cellStyle name="Moeda" xfId="201" builtinId="4"/>
    <cellStyle name="Moeda 2" xfId="2" xr:uid="{00000000-0005-0000-0000-000067000000}"/>
    <cellStyle name="Moeda 2 2" xfId="125" xr:uid="{00000000-0005-0000-0000-000068000000}"/>
    <cellStyle name="Moeda 2 3" xfId="126" xr:uid="{00000000-0005-0000-0000-000069000000}"/>
    <cellStyle name="Moeda 2 3 2" xfId="127" xr:uid="{00000000-0005-0000-0000-00006A000000}"/>
    <cellStyle name="Moeda 2 3 2 2" xfId="128" xr:uid="{00000000-0005-0000-0000-00006B000000}"/>
    <cellStyle name="Moeda 2_Ancora 4 med" xfId="129" xr:uid="{00000000-0005-0000-0000-00006C000000}"/>
    <cellStyle name="Moeda 3" xfId="130" xr:uid="{00000000-0005-0000-0000-00006D000000}"/>
    <cellStyle name="Moeda 3 2" xfId="131" xr:uid="{00000000-0005-0000-0000-00006E000000}"/>
    <cellStyle name="Moeda 3 3" xfId="199" xr:uid="{00000000-0005-0000-0000-00006F000000}"/>
    <cellStyle name="Moeda 4" xfId="132" xr:uid="{00000000-0005-0000-0000-000070000000}"/>
    <cellStyle name="Moeda 4 2" xfId="133" xr:uid="{00000000-0005-0000-0000-000071000000}"/>
    <cellStyle name="Moeda 5" xfId="134" xr:uid="{00000000-0005-0000-0000-000072000000}"/>
    <cellStyle name="Neutra 2" xfId="38" xr:uid="{00000000-0005-0000-0000-000073000000}"/>
    <cellStyle name="Neutral" xfId="135" xr:uid="{00000000-0005-0000-0000-000074000000}"/>
    <cellStyle name="Neutro" xfId="136" xr:uid="{00000000-0005-0000-0000-000075000000}"/>
    <cellStyle name="Normal" xfId="0" builtinId="0"/>
    <cellStyle name="Normal 10" xfId="137" xr:uid="{00000000-0005-0000-0000-000077000000}"/>
    <cellStyle name="Normal 16" xfId="51" xr:uid="{00000000-0005-0000-0000-000078000000}"/>
    <cellStyle name="Normal 2" xfId="3" xr:uid="{00000000-0005-0000-0000-000079000000}"/>
    <cellStyle name="Normal 2 2" xfId="39" xr:uid="{00000000-0005-0000-0000-00007A000000}"/>
    <cellStyle name="Normal 2 2 2" xfId="138" xr:uid="{00000000-0005-0000-0000-00007B000000}"/>
    <cellStyle name="Normal 2 3" xfId="139" xr:uid="{00000000-0005-0000-0000-00007C000000}"/>
    <cellStyle name="Normal 2 4" xfId="140" xr:uid="{00000000-0005-0000-0000-00007D000000}"/>
    <cellStyle name="Normal 2 6" xfId="141" xr:uid="{00000000-0005-0000-0000-00007E000000}"/>
    <cellStyle name="Normal 2_3 med" xfId="142" xr:uid="{00000000-0005-0000-0000-00007F000000}"/>
    <cellStyle name="Normal 3" xfId="1" xr:uid="{00000000-0005-0000-0000-000080000000}"/>
    <cellStyle name="Normal 3 2" xfId="143" xr:uid="{00000000-0005-0000-0000-000081000000}"/>
    <cellStyle name="Normal 3 2 2" xfId="144" xr:uid="{00000000-0005-0000-0000-000082000000}"/>
    <cellStyle name="Normal 3 2 2 2" xfId="145" xr:uid="{00000000-0005-0000-0000-000083000000}"/>
    <cellStyle name="Normal 3 2 2 2 2" xfId="146" xr:uid="{00000000-0005-0000-0000-000084000000}"/>
    <cellStyle name="Normal 3 2 3" xfId="147" xr:uid="{00000000-0005-0000-0000-000085000000}"/>
    <cellStyle name="Normal 3 3" xfId="148" xr:uid="{00000000-0005-0000-0000-000086000000}"/>
    <cellStyle name="Normal 3 3 2" xfId="149" xr:uid="{00000000-0005-0000-0000-000087000000}"/>
    <cellStyle name="Normal 3_1ª MEDIÇÃO" xfId="150" xr:uid="{00000000-0005-0000-0000-000088000000}"/>
    <cellStyle name="Normal 4" xfId="7" xr:uid="{00000000-0005-0000-0000-000089000000}"/>
    <cellStyle name="Normal 4 2" xfId="151" xr:uid="{00000000-0005-0000-0000-00008A000000}"/>
    <cellStyle name="Normal 5" xfId="152" xr:uid="{00000000-0005-0000-0000-00008B000000}"/>
    <cellStyle name="Normal 5 2" xfId="153" xr:uid="{00000000-0005-0000-0000-00008C000000}"/>
    <cellStyle name="Normal 5 3" xfId="154" xr:uid="{00000000-0005-0000-0000-00008D000000}"/>
    <cellStyle name="Normal 6" xfId="155" xr:uid="{00000000-0005-0000-0000-00008E000000}"/>
    <cellStyle name="Normal 7" xfId="156" xr:uid="{00000000-0005-0000-0000-00008F000000}"/>
    <cellStyle name="Normal 8" xfId="157" xr:uid="{00000000-0005-0000-0000-000090000000}"/>
    <cellStyle name="Normal 9" xfId="158" xr:uid="{00000000-0005-0000-0000-000091000000}"/>
    <cellStyle name="Normal_planilha4 F" xfId="200" xr:uid="{00000000-0005-0000-0000-000092000000}"/>
    <cellStyle name="Nota 2" xfId="40" xr:uid="{00000000-0005-0000-0000-000093000000}"/>
    <cellStyle name="Nota 3" xfId="50" xr:uid="{00000000-0005-0000-0000-000094000000}"/>
    <cellStyle name="Note" xfId="159" xr:uid="{00000000-0005-0000-0000-000095000000}"/>
    <cellStyle name="Numeração" xfId="160" xr:uid="{00000000-0005-0000-0000-000096000000}"/>
    <cellStyle name="Output" xfId="161" xr:uid="{00000000-0005-0000-0000-000097000000}"/>
    <cellStyle name="Porcentagem 2" xfId="5" xr:uid="{00000000-0005-0000-0000-000098000000}"/>
    <cellStyle name="Porcentagem 2 2" xfId="53" xr:uid="{00000000-0005-0000-0000-000099000000}"/>
    <cellStyle name="Porcentagem 3" xfId="4" xr:uid="{00000000-0005-0000-0000-00009A000000}"/>
    <cellStyle name="Porcentagem 3 2" xfId="162" xr:uid="{00000000-0005-0000-0000-00009B000000}"/>
    <cellStyle name="Porcentagem 3 2 2" xfId="163" xr:uid="{00000000-0005-0000-0000-00009C000000}"/>
    <cellStyle name="Porcentagem 3 2 2 2" xfId="164" xr:uid="{00000000-0005-0000-0000-00009D000000}"/>
    <cellStyle name="Porcentagem 4" xfId="165" xr:uid="{00000000-0005-0000-0000-00009E000000}"/>
    <cellStyle name="Porcentagem 5" xfId="166" xr:uid="{00000000-0005-0000-0000-00009F000000}"/>
    <cellStyle name="Saída 2" xfId="41" xr:uid="{00000000-0005-0000-0000-0000A0000000}"/>
    <cellStyle name="Separador de milhares 2" xfId="167" xr:uid="{00000000-0005-0000-0000-0000A1000000}"/>
    <cellStyle name="Separador de milhares 2 2" xfId="168" xr:uid="{00000000-0005-0000-0000-0000A2000000}"/>
    <cellStyle name="Separador de milhares 2 3" xfId="169" xr:uid="{00000000-0005-0000-0000-0000A3000000}"/>
    <cellStyle name="Separador de milhares 3" xfId="170" xr:uid="{00000000-0005-0000-0000-0000A4000000}"/>
    <cellStyle name="Separador de milhares 3 2" xfId="171" xr:uid="{00000000-0005-0000-0000-0000A5000000}"/>
    <cellStyle name="Separador de milhares 4" xfId="172" xr:uid="{00000000-0005-0000-0000-0000A6000000}"/>
    <cellStyle name="Separador de milhares 4 2" xfId="173" xr:uid="{00000000-0005-0000-0000-0000A7000000}"/>
    <cellStyle name="Separador de milhares 4 2 2" xfId="174" xr:uid="{00000000-0005-0000-0000-0000A8000000}"/>
    <cellStyle name="Separador de milhares 4 2 2 2" xfId="175" xr:uid="{00000000-0005-0000-0000-0000A9000000}"/>
    <cellStyle name="Separador de milhares 4 2 3" xfId="176" xr:uid="{00000000-0005-0000-0000-0000AA000000}"/>
    <cellStyle name="Separador de milhares 4 3" xfId="177" xr:uid="{00000000-0005-0000-0000-0000AB000000}"/>
    <cellStyle name="Separador de milhares 5" xfId="178" xr:uid="{00000000-0005-0000-0000-0000AC000000}"/>
    <cellStyle name="Separador de milhares 6" xfId="179" xr:uid="{00000000-0005-0000-0000-0000AD000000}"/>
    <cellStyle name="Separador de milhares 6 2" xfId="180" xr:uid="{00000000-0005-0000-0000-0000AE000000}"/>
    <cellStyle name="Texto de Aviso 2" xfId="42" xr:uid="{00000000-0005-0000-0000-0000AF000000}"/>
    <cellStyle name="Texto Explicativo 2" xfId="43" xr:uid="{00000000-0005-0000-0000-0000B0000000}"/>
    <cellStyle name="Title" xfId="181" xr:uid="{00000000-0005-0000-0000-0000B1000000}"/>
    <cellStyle name="Título 1 1" xfId="182" xr:uid="{00000000-0005-0000-0000-0000B2000000}"/>
    <cellStyle name="Título 1 2" xfId="45" xr:uid="{00000000-0005-0000-0000-0000B3000000}"/>
    <cellStyle name="Título 2 2" xfId="46" xr:uid="{00000000-0005-0000-0000-0000B4000000}"/>
    <cellStyle name="Título 3 2" xfId="47" xr:uid="{00000000-0005-0000-0000-0000B5000000}"/>
    <cellStyle name="Título 4 2" xfId="48" xr:uid="{00000000-0005-0000-0000-0000B6000000}"/>
    <cellStyle name="Título 5" xfId="44" xr:uid="{00000000-0005-0000-0000-0000B7000000}"/>
    <cellStyle name="Totais" xfId="183" xr:uid="{00000000-0005-0000-0000-0000B8000000}"/>
    <cellStyle name="Total 2" xfId="49" xr:uid="{00000000-0005-0000-0000-0000B9000000}"/>
    <cellStyle name="Verificar Célula" xfId="184" xr:uid="{00000000-0005-0000-0000-0000BA000000}"/>
    <cellStyle name="Vírgula 2" xfId="6" xr:uid="{00000000-0005-0000-0000-0000BB000000}"/>
    <cellStyle name="Vírgula 2 2" xfId="52" xr:uid="{00000000-0005-0000-0000-0000BC000000}"/>
    <cellStyle name="Vírgula 3" xfId="185" xr:uid="{00000000-0005-0000-0000-0000BD000000}"/>
    <cellStyle name="Vírgula 3 2" xfId="186" xr:uid="{00000000-0005-0000-0000-0000BE000000}"/>
    <cellStyle name="Vírgula 3 2 2" xfId="187" xr:uid="{00000000-0005-0000-0000-0000BF000000}"/>
    <cellStyle name="Vírgula 3 3" xfId="188" xr:uid="{00000000-0005-0000-0000-0000C0000000}"/>
    <cellStyle name="Vírgula 4" xfId="189" xr:uid="{00000000-0005-0000-0000-0000C1000000}"/>
    <cellStyle name="Vírgula 4 2" xfId="190" xr:uid="{00000000-0005-0000-0000-0000C2000000}"/>
    <cellStyle name="Vírgula 5" xfId="191" xr:uid="{00000000-0005-0000-0000-0000C3000000}"/>
    <cellStyle name="Vírgula 5 2" xfId="192" xr:uid="{00000000-0005-0000-0000-0000C4000000}"/>
    <cellStyle name="Vírgula 6" xfId="193" xr:uid="{00000000-0005-0000-0000-0000C5000000}"/>
    <cellStyle name="Vírgula 7" xfId="194" xr:uid="{00000000-0005-0000-0000-0000C6000000}"/>
    <cellStyle name="Vírgula 8" xfId="195" xr:uid="{00000000-0005-0000-0000-0000C7000000}"/>
    <cellStyle name="Warning Text" xfId="196" xr:uid="{00000000-0005-0000-0000-0000C8000000}"/>
    <cellStyle name="wgv" xfId="197"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a16="http://schemas.microsoft.com/office/drawing/2014/main"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a16="http://schemas.microsoft.com/office/drawing/2014/main"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a16="http://schemas.microsoft.com/office/drawing/2014/main"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2" Type="http://schemas.microsoft.com/office/2019/04/relationships/xlExternalLinkLongPath/xlStartup" Target="192.168.0.2/folder/ricardo.carvalho/Documents/Ricardo%20Carvalho/TERESOPOLIS/teresopolis%20valendo%202016/LICITA&#199;&#195;O/192.168.0.51/se&#231;&#227;o%20t&#233;cnica/Or&#231;amento%20Rio%20das%20Ostras.xls?03EFADD2" TargetMode="External"/><Relationship Id="rId1" Type="http://schemas.openxmlformats.org/officeDocument/2006/relationships/externalLinkPath" Target="file:///\\03EFADD2\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sers\Alexandre\Desktop\CONSTR.%20NEIVA\MARIA%20CECILIA\OR&#199;AMENTO%20PSF%20-%20MARIA%20CEC&#205;LIA(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files\braulio.sales\Documents\192.168.0.2\folder\ricardo.carvalho\Documents\Ricardo%20Carvalho\TERESOPOLIS\teresopolis%20valendo%202016\LICITA&#199;&#195;O\192.168.0.51\se&#231;&#227;o%20t&#233;cnica\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6" Type="http://schemas.openxmlformats.org/officeDocument/2006/relationships/hyperlink" Target="http://www.sermap.com/" TargetMode="External"/><Relationship Id="rId21" Type="http://schemas.openxmlformats.org/officeDocument/2006/relationships/hyperlink" Target="http://www.walmart.com.br/" TargetMode="External"/><Relationship Id="rId42" Type="http://schemas.openxmlformats.org/officeDocument/2006/relationships/hyperlink" Target="http://www.gimba.com.br/" TargetMode="External"/><Relationship Id="rId47" Type="http://schemas.openxmlformats.org/officeDocument/2006/relationships/hyperlink" Target="http://www.palaciodasferramentas.com.br/" TargetMode="External"/><Relationship Id="rId63" Type="http://schemas.openxmlformats.org/officeDocument/2006/relationships/hyperlink" Target="http://www.leroymerlin.com.br/" TargetMode="External"/><Relationship Id="rId68" Type="http://schemas.openxmlformats.org/officeDocument/2006/relationships/hyperlink" Target="http://www.copafer.com.br/" TargetMode="External"/><Relationship Id="rId7" Type="http://schemas.openxmlformats.org/officeDocument/2006/relationships/hyperlink" Target="http://www.superepi.com.br/" TargetMode="External"/><Relationship Id="rId71" Type="http://schemas.openxmlformats.org/officeDocument/2006/relationships/vmlDrawing" Target="../drawings/vmlDrawing15.vml"/><Relationship Id="rId2" Type="http://schemas.openxmlformats.org/officeDocument/2006/relationships/hyperlink" Target="http://www.alastralojavirtual.com.br/" TargetMode="External"/><Relationship Id="rId16" Type="http://schemas.openxmlformats.org/officeDocument/2006/relationships/hyperlink" Target="mailto:isso-9wear@hotmail.com" TargetMode="External"/><Relationship Id="rId29" Type="http://schemas.openxmlformats.org/officeDocument/2006/relationships/hyperlink" Target="http://www.dpaschoal.com.br/" TargetMode="External"/><Relationship Id="rId11" Type="http://schemas.openxmlformats.org/officeDocument/2006/relationships/hyperlink" Target="http://www.netsuprimentos.com/" TargetMode="External"/><Relationship Id="rId24" Type="http://schemas.openxmlformats.org/officeDocument/2006/relationships/hyperlink" Target="http://www.americanas.com/" TargetMode="External"/><Relationship Id="rId32" Type="http://schemas.openxmlformats.org/officeDocument/2006/relationships/hyperlink" Target="http://www.ksi.com.br/" TargetMode="External"/><Relationship Id="rId37" Type="http://schemas.openxmlformats.org/officeDocument/2006/relationships/hyperlink" Target="http://www.americanas.com/" TargetMode="External"/><Relationship Id="rId40" Type="http://schemas.openxmlformats.org/officeDocument/2006/relationships/hyperlink" Target="http://www.americanas.com/" TargetMode="External"/><Relationship Id="rId45" Type="http://schemas.openxmlformats.org/officeDocument/2006/relationships/hyperlink" Target="http://www.lojadomecanico.com.br/" TargetMode="External"/><Relationship Id="rId53" Type="http://schemas.openxmlformats.org/officeDocument/2006/relationships/hyperlink" Target="http://www.lojadomecanico.com.br/" TargetMode="External"/><Relationship Id="rId58" Type="http://schemas.openxmlformats.org/officeDocument/2006/relationships/hyperlink" Target="http://www.dutramaquinas.com.br/" TargetMode="External"/><Relationship Id="rId66" Type="http://schemas.openxmlformats.org/officeDocument/2006/relationships/hyperlink" Target="http://www.dutramaquinas.com.br/" TargetMode="External"/><Relationship Id="rId5" Type="http://schemas.openxmlformats.org/officeDocument/2006/relationships/hyperlink" Target="http://www.americanas.com/" TargetMode="External"/><Relationship Id="rId61" Type="http://schemas.openxmlformats.org/officeDocument/2006/relationships/hyperlink" Target="http://www.matieli.com.br/" TargetMode="External"/><Relationship Id="rId19" Type="http://schemas.openxmlformats.org/officeDocument/2006/relationships/hyperlink" Target="http://www.caepi.com.br/" TargetMode="External"/><Relationship Id="rId14" Type="http://schemas.openxmlformats.org/officeDocument/2006/relationships/hyperlink" Target="http://www.superepi.com.br/" TargetMode="External"/><Relationship Id="rId22" Type="http://schemas.openxmlformats.org/officeDocument/2006/relationships/hyperlink" Target="http://www.walmart.com.br/" TargetMode="External"/><Relationship Id="rId27" Type="http://schemas.openxmlformats.org/officeDocument/2006/relationships/hyperlink" Target="http://www.walmart.com.br/" TargetMode="External"/><Relationship Id="rId30" Type="http://schemas.openxmlformats.org/officeDocument/2006/relationships/hyperlink" Target="http://www.sergipana.com.br/" TargetMode="External"/><Relationship Id="rId35" Type="http://schemas.openxmlformats.org/officeDocument/2006/relationships/hyperlink" Target="http://www.ksi.com.br/" TargetMode="External"/><Relationship Id="rId43" Type="http://schemas.openxmlformats.org/officeDocument/2006/relationships/hyperlink" Target="http://www.netsuprimentos.com/" TargetMode="External"/><Relationship Id="rId48" Type="http://schemas.openxmlformats.org/officeDocument/2006/relationships/hyperlink" Target="http://www.caepi.com.br/" TargetMode="External"/><Relationship Id="rId56" Type="http://schemas.openxmlformats.org/officeDocument/2006/relationships/hyperlink" Target="http://www.lojadomecanico.com.br/" TargetMode="External"/><Relationship Id="rId64" Type="http://schemas.openxmlformats.org/officeDocument/2006/relationships/hyperlink" Target="http://www.lojadomecanico.com.br/" TargetMode="External"/><Relationship Id="rId69" Type="http://schemas.openxmlformats.org/officeDocument/2006/relationships/hyperlink" Target="http://www.americanas.com/" TargetMode="External"/><Relationship Id="rId8" Type="http://schemas.openxmlformats.org/officeDocument/2006/relationships/hyperlink" Target="http://www.lojadomecanico.com.br/" TargetMode="External"/><Relationship Id="rId51" Type="http://schemas.openxmlformats.org/officeDocument/2006/relationships/hyperlink" Target="http://www.caepi.com.br/" TargetMode="External"/><Relationship Id="rId3" Type="http://schemas.openxmlformats.org/officeDocument/2006/relationships/hyperlink" Target="http://www.shoptime.com/" TargetMode="External"/><Relationship Id="rId12" Type="http://schemas.openxmlformats.org/officeDocument/2006/relationships/hyperlink" Target="http://www.epibrasil.com.br/" TargetMode="External"/><Relationship Id="rId17" Type="http://schemas.openxmlformats.org/officeDocument/2006/relationships/hyperlink" Target="http://www.engefrio.com.br/" TargetMode="External"/><Relationship Id="rId25" Type="http://schemas.openxmlformats.org/officeDocument/2006/relationships/hyperlink" Target="http://www.ksi.com.br/" TargetMode="External"/><Relationship Id="rId33" Type="http://schemas.openxmlformats.org/officeDocument/2006/relationships/hyperlink" Target="http://www.epibrasil.com.br/" TargetMode="External"/><Relationship Id="rId38" Type="http://schemas.openxmlformats.org/officeDocument/2006/relationships/hyperlink" Target="http://www.netsuprimentos.com/" TargetMode="External"/><Relationship Id="rId46" Type="http://schemas.openxmlformats.org/officeDocument/2006/relationships/hyperlink" Target="http://www.epibrasil.com.br/" TargetMode="External"/><Relationship Id="rId59" Type="http://schemas.openxmlformats.org/officeDocument/2006/relationships/hyperlink" Target="http://www.lojadomecanico.com.br/" TargetMode="External"/><Relationship Id="rId67" Type="http://schemas.openxmlformats.org/officeDocument/2006/relationships/hyperlink" Target="http://www.walmart.com.br/" TargetMode="External"/><Relationship Id="rId20" Type="http://schemas.openxmlformats.org/officeDocument/2006/relationships/hyperlink" Target="http://www.americanas.com/" TargetMode="External"/><Relationship Id="rId41" Type="http://schemas.openxmlformats.org/officeDocument/2006/relationships/hyperlink" Target="http://www.netsuprimentos.com/" TargetMode="External"/><Relationship Id="rId54" Type="http://schemas.openxmlformats.org/officeDocument/2006/relationships/hyperlink" Target="http://www.superepi.com.br/" TargetMode="External"/><Relationship Id="rId62" Type="http://schemas.openxmlformats.org/officeDocument/2006/relationships/hyperlink" Target="http://www.breithaupt.com.br/" TargetMode="External"/><Relationship Id="rId70" Type="http://schemas.openxmlformats.org/officeDocument/2006/relationships/printerSettings" Target="../printerSettings/printerSettings15.bin"/><Relationship Id="rId1" Type="http://schemas.openxmlformats.org/officeDocument/2006/relationships/hyperlink" Target="http://www.fabricadeuniformes.com.br/" TargetMode="External"/><Relationship Id="rId6" Type="http://schemas.openxmlformats.org/officeDocument/2006/relationships/hyperlink" Target="http://www.rjepi.com.br/" TargetMode="External"/><Relationship Id="rId15" Type="http://schemas.openxmlformats.org/officeDocument/2006/relationships/hyperlink" Target="http://www.ksi.com.br/" TargetMode="External"/><Relationship Id="rId23" Type="http://schemas.openxmlformats.org/officeDocument/2006/relationships/hyperlink" Target="http://www.leroymerlin.com.br/" TargetMode="External"/><Relationship Id="rId28" Type="http://schemas.openxmlformats.org/officeDocument/2006/relationships/hyperlink" Target="http://www.dizap.com.br/" TargetMode="External"/><Relationship Id="rId36" Type="http://schemas.openxmlformats.org/officeDocument/2006/relationships/hyperlink" Target="http://www.lojadomecanico.com.br/" TargetMode="External"/><Relationship Id="rId49" Type="http://schemas.openxmlformats.org/officeDocument/2006/relationships/hyperlink" Target="http://www.americanas.com/" TargetMode="External"/><Relationship Id="rId57" Type="http://schemas.openxmlformats.org/officeDocument/2006/relationships/hyperlink" Target="http://www.madeiramadeira.com.br/" TargetMode="External"/><Relationship Id="rId10" Type="http://schemas.openxmlformats.org/officeDocument/2006/relationships/hyperlink" Target="http://www.superepi.com.br/" TargetMode="External"/><Relationship Id="rId31" Type="http://schemas.openxmlformats.org/officeDocument/2006/relationships/hyperlink" Target="http://www.americanas.com/" TargetMode="External"/><Relationship Id="rId44" Type="http://schemas.openxmlformats.org/officeDocument/2006/relationships/hyperlink" Target="http://www.superepi.com.br/" TargetMode="External"/><Relationship Id="rId52" Type="http://schemas.openxmlformats.org/officeDocument/2006/relationships/hyperlink" Target="http://www.ksi.com.br/" TargetMode="External"/><Relationship Id="rId60" Type="http://schemas.openxmlformats.org/officeDocument/2006/relationships/hyperlink" Target="http://www.walmart.com.br/" TargetMode="External"/><Relationship Id="rId65" Type="http://schemas.openxmlformats.org/officeDocument/2006/relationships/hyperlink" Target="http://www.ferramentaskennedy.com.br/" TargetMode="External"/><Relationship Id="rId4" Type="http://schemas.openxmlformats.org/officeDocument/2006/relationships/hyperlink" Target="http://www.epibrasil.com.br/" TargetMode="External"/><Relationship Id="rId9" Type="http://schemas.openxmlformats.org/officeDocument/2006/relationships/hyperlink" Target="http://www.leroymerlin.com.br/" TargetMode="External"/><Relationship Id="rId13" Type="http://schemas.openxmlformats.org/officeDocument/2006/relationships/hyperlink" Target="http://www.epibrasil.com.br/" TargetMode="External"/><Relationship Id="rId18" Type="http://schemas.openxmlformats.org/officeDocument/2006/relationships/hyperlink" Target="http://www.alastralojavirtual.com.br/" TargetMode="External"/><Relationship Id="rId39" Type="http://schemas.openxmlformats.org/officeDocument/2006/relationships/hyperlink" Target="http://www.gadotticar.com.br/" TargetMode="External"/><Relationship Id="rId34" Type="http://schemas.openxmlformats.org/officeDocument/2006/relationships/hyperlink" Target="http://www.lojadomecanico.com.br/" TargetMode="External"/><Relationship Id="rId50" Type="http://schemas.openxmlformats.org/officeDocument/2006/relationships/hyperlink" Target="http://www.epibrasil.com.br/" TargetMode="External"/><Relationship Id="rId55" Type="http://schemas.openxmlformats.org/officeDocument/2006/relationships/hyperlink" Target="http://www.americanas.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4:P8"/>
  <sheetViews>
    <sheetView topLeftCell="E1" workbookViewId="0">
      <selection activeCell="F8" sqref="F8:P8"/>
    </sheetView>
  </sheetViews>
  <sheetFormatPr defaultRowHeight="15"/>
  <cols>
    <col min="5" max="5" width="31.42578125" customWidth="1"/>
    <col min="6" max="6" width="8.28515625" customWidth="1"/>
    <col min="7" max="7" width="8.5703125" customWidth="1"/>
    <col min="9" max="9" width="12.42578125" customWidth="1"/>
    <col min="10" max="10" width="11.7109375" customWidth="1"/>
    <col min="11" max="11" width="10.85546875" customWidth="1"/>
    <col min="12" max="14" width="10.5703125" customWidth="1"/>
    <col min="16" max="16" width="9.140625" style="574"/>
  </cols>
  <sheetData>
    <row r="4" spans="5:16" ht="15.75" thickBot="1"/>
    <row r="5" spans="5:16" ht="33.75">
      <c r="E5" s="575" t="s">
        <v>437</v>
      </c>
      <c r="F5" s="576" t="s">
        <v>140</v>
      </c>
      <c r="G5" s="576" t="s">
        <v>552</v>
      </c>
      <c r="H5" s="576" t="s">
        <v>553</v>
      </c>
      <c r="I5" s="576" t="s">
        <v>554</v>
      </c>
      <c r="J5" s="576" t="s">
        <v>556</v>
      </c>
      <c r="K5" s="576" t="s">
        <v>555</v>
      </c>
      <c r="L5" s="576" t="s">
        <v>141</v>
      </c>
      <c r="M5" s="576" t="s">
        <v>366</v>
      </c>
      <c r="N5" s="576" t="s">
        <v>558</v>
      </c>
      <c r="O5" s="576" t="s">
        <v>139</v>
      </c>
      <c r="P5" s="577" t="s">
        <v>557</v>
      </c>
    </row>
    <row r="6" spans="5:16">
      <c r="E6" s="578" t="s">
        <v>567</v>
      </c>
      <c r="F6" s="550"/>
      <c r="G6" s="550"/>
      <c r="H6" s="550"/>
      <c r="I6" s="550"/>
      <c r="K6" s="550">
        <f>'COMPOSIC poda'!F6</f>
        <v>8</v>
      </c>
      <c r="L6" s="550"/>
      <c r="M6" s="550"/>
      <c r="N6" s="550"/>
      <c r="O6" s="550"/>
      <c r="P6" s="579"/>
    </row>
    <row r="7" spans="5:16" ht="15.75" thickBot="1">
      <c r="E7" s="580" t="s">
        <v>4</v>
      </c>
      <c r="F7" s="581">
        <f t="shared" ref="F7:L7" si="0">SUM(F6:F6)</f>
        <v>0</v>
      </c>
      <c r="G7" s="581">
        <f t="shared" si="0"/>
        <v>0</v>
      </c>
      <c r="H7" s="581">
        <f t="shared" si="0"/>
        <v>0</v>
      </c>
      <c r="I7" s="581">
        <f t="shared" si="0"/>
        <v>0</v>
      </c>
      <c r="J7" s="581">
        <f t="shared" si="0"/>
        <v>0</v>
      </c>
      <c r="K7" s="581">
        <f t="shared" si="0"/>
        <v>8</v>
      </c>
      <c r="L7" s="581">
        <f t="shared" si="0"/>
        <v>0</v>
      </c>
      <c r="M7" s="581">
        <v>0</v>
      </c>
      <c r="N7" s="581">
        <v>0</v>
      </c>
      <c r="O7" s="581">
        <v>0</v>
      </c>
      <c r="P7" s="582">
        <f>SUM(P6:P6)</f>
        <v>0</v>
      </c>
    </row>
    <row r="8" spans="5:16" ht="15.75" thickBot="1">
      <c r="E8" s="583" t="s">
        <v>559</v>
      </c>
      <c r="F8" s="602">
        <f>SUM(F7:P7)</f>
        <v>8</v>
      </c>
      <c r="G8" s="603"/>
      <c r="H8" s="603"/>
      <c r="I8" s="603"/>
      <c r="J8" s="603"/>
      <c r="K8" s="603"/>
      <c r="L8" s="603"/>
      <c r="M8" s="603"/>
      <c r="N8" s="603"/>
      <c r="O8" s="603"/>
      <c r="P8" s="604"/>
    </row>
  </sheetData>
  <mergeCells count="1">
    <mergeCell ref="F8:P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54" customWidth="1"/>
    <col min="2" max="2" width="1.85546875" style="54" bestFit="1" customWidth="1"/>
    <col min="3" max="3" width="18" style="54" bestFit="1" customWidth="1"/>
    <col min="4" max="4" width="4.7109375" style="54" bestFit="1" customWidth="1"/>
    <col min="5" max="5" width="21.7109375" style="54" bestFit="1" customWidth="1"/>
    <col min="6" max="6" width="2.140625" style="54" bestFit="1" customWidth="1"/>
    <col min="7" max="7" width="20.42578125" style="54" customWidth="1"/>
    <col min="8" max="16384" width="9.140625" style="54"/>
  </cols>
  <sheetData>
    <row r="1" spans="1:9" s="53" customFormat="1">
      <c r="E1" s="338"/>
      <c r="G1" s="52"/>
      <c r="H1" s="52"/>
      <c r="I1" s="52"/>
    </row>
    <row r="2" spans="1:9" s="53" customFormat="1">
      <c r="A2" s="667" t="s">
        <v>144</v>
      </c>
      <c r="B2" s="667"/>
      <c r="C2" s="667"/>
      <c r="D2" s="667"/>
      <c r="E2" s="667"/>
      <c r="F2" s="667"/>
      <c r="G2" s="667"/>
      <c r="H2" s="52"/>
      <c r="I2" s="52"/>
    </row>
    <row r="3" spans="1:9">
      <c r="A3" s="668" t="s">
        <v>371</v>
      </c>
      <c r="B3" s="668"/>
      <c r="C3" s="668"/>
      <c r="D3" s="668" t="s">
        <v>76</v>
      </c>
      <c r="E3" s="668"/>
      <c r="F3" s="668"/>
      <c r="G3" s="668"/>
    </row>
    <row r="4" spans="1:9">
      <c r="A4" s="669">
        <f>G136</f>
        <v>11401</v>
      </c>
      <c r="B4" s="670"/>
      <c r="C4" s="671"/>
      <c r="D4" s="672" t="e">
        <f>A4/'Custos Totais RSS'!F22</f>
        <v>#REF!</v>
      </c>
      <c r="E4" s="672"/>
      <c r="F4" s="672"/>
      <c r="G4" s="672"/>
    </row>
    <row r="5" spans="1:9" s="96" customFormat="1" ht="12.95" customHeight="1">
      <c r="A5" s="93" t="s">
        <v>145</v>
      </c>
      <c r="B5" s="94"/>
      <c r="C5" s="94"/>
      <c r="D5" s="94"/>
      <c r="E5" s="94"/>
      <c r="F5" s="94"/>
      <c r="G5" s="95"/>
    </row>
    <row r="6" spans="1:9" s="96" customFormat="1" ht="12.95" customHeight="1">
      <c r="A6" s="97" t="s">
        <v>146</v>
      </c>
      <c r="B6" s="56"/>
      <c r="C6" s="56"/>
      <c r="D6" s="56"/>
      <c r="E6" s="56"/>
      <c r="F6" s="56"/>
      <c r="G6" s="57"/>
    </row>
    <row r="7" spans="1:9" s="96" customFormat="1" ht="12.95" customHeight="1">
      <c r="A7" s="98">
        <f>cotacao!E5*2</f>
        <v>176.53333333333333</v>
      </c>
      <c r="B7" s="99" t="s">
        <v>77</v>
      </c>
      <c r="C7" s="100">
        <v>0.25</v>
      </c>
      <c r="D7" s="99" t="s">
        <v>77</v>
      </c>
      <c r="E7" s="101">
        <f>'1.0 - Mão de Obra Direta (MO)'!C7</f>
        <v>1</v>
      </c>
      <c r="F7" s="102" t="s">
        <v>78</v>
      </c>
      <c r="G7" s="103">
        <f>TRUNC(A7*C7*E7,2)</f>
        <v>44.13</v>
      </c>
    </row>
    <row r="8" spans="1:9" s="96" customFormat="1" ht="12.95" customHeight="1">
      <c r="A8" s="104" t="s">
        <v>147</v>
      </c>
      <c r="B8" s="60"/>
      <c r="C8" s="59" t="s">
        <v>148</v>
      </c>
      <c r="D8" s="60"/>
      <c r="E8" s="60" t="s">
        <v>79</v>
      </c>
      <c r="F8" s="56"/>
      <c r="G8" s="57"/>
    </row>
    <row r="9" spans="1:9" s="96" customFormat="1" ht="12.95" customHeight="1">
      <c r="A9" s="62" t="s">
        <v>149</v>
      </c>
      <c r="B9" s="60"/>
      <c r="C9" s="60" t="s">
        <v>150</v>
      </c>
      <c r="D9" s="60"/>
      <c r="E9" s="60" t="s">
        <v>151</v>
      </c>
      <c r="F9" s="56"/>
      <c r="G9" s="57"/>
    </row>
    <row r="10" spans="1:9" s="96" customFormat="1" ht="12.95" customHeight="1">
      <c r="A10" s="62" t="s">
        <v>372</v>
      </c>
      <c r="B10" s="56"/>
      <c r="C10" s="56"/>
      <c r="D10" s="56"/>
      <c r="E10" s="56"/>
      <c r="F10" s="56"/>
      <c r="G10" s="57"/>
    </row>
    <row r="11" spans="1:9" s="96" customFormat="1" ht="12.95" customHeight="1">
      <c r="A11" s="62" t="s">
        <v>474</v>
      </c>
      <c r="B11" s="56"/>
      <c r="C11" s="56"/>
      <c r="D11" s="56"/>
      <c r="E11" s="56"/>
      <c r="F11" s="56"/>
      <c r="G11" s="57"/>
    </row>
    <row r="12" spans="1:9" s="96" customFormat="1" ht="12.95" customHeight="1">
      <c r="A12" s="98">
        <f>+A7</f>
        <v>176.53333333333333</v>
      </c>
      <c r="B12" s="99" t="s">
        <v>77</v>
      </c>
      <c r="C12" s="100">
        <v>0.25</v>
      </c>
      <c r="D12" s="99" t="s">
        <v>77</v>
      </c>
      <c r="E12" s="101">
        <f>'1.0 - Mão de Obra Direta (MO)'!C11</f>
        <v>1</v>
      </c>
      <c r="F12" s="102" t="s">
        <v>78</v>
      </c>
      <c r="G12" s="103">
        <f>TRUNC(A12*C12*E12,2)</f>
        <v>44.13</v>
      </c>
    </row>
    <row r="13" spans="1:9" s="96" customFormat="1" ht="12.95" customHeight="1">
      <c r="A13" s="104" t="s">
        <v>147</v>
      </c>
      <c r="B13" s="60"/>
      <c r="C13" s="59" t="s">
        <v>148</v>
      </c>
      <c r="D13" s="60"/>
      <c r="E13" s="60" t="s">
        <v>79</v>
      </c>
      <c r="F13" s="56"/>
      <c r="G13" s="57"/>
    </row>
    <row r="14" spans="1:9" s="96" customFormat="1" ht="12.95" customHeight="1">
      <c r="A14" s="62" t="s">
        <v>149</v>
      </c>
      <c r="B14" s="60"/>
      <c r="C14" s="60" t="s">
        <v>152</v>
      </c>
      <c r="D14" s="60"/>
      <c r="E14" s="60" t="s">
        <v>153</v>
      </c>
      <c r="F14" s="56"/>
      <c r="G14" s="57"/>
    </row>
    <row r="15" spans="1:9" s="96" customFormat="1" ht="12.95" customHeight="1">
      <c r="A15" s="62" t="s">
        <v>372</v>
      </c>
      <c r="B15" s="56"/>
      <c r="C15" s="56"/>
      <c r="D15" s="56"/>
      <c r="E15" s="56"/>
      <c r="F15" s="56"/>
      <c r="G15" s="57"/>
    </row>
    <row r="16" spans="1:9" s="96" customFormat="1" ht="12.95" customHeight="1">
      <c r="A16" s="62" t="s">
        <v>373</v>
      </c>
      <c r="B16" s="56"/>
      <c r="C16" s="56"/>
      <c r="D16" s="56"/>
      <c r="E16" s="56"/>
      <c r="F16" s="56"/>
      <c r="G16" s="57"/>
    </row>
    <row r="17" spans="1:9" s="96" customFormat="1" ht="12.95" customHeight="1">
      <c r="A17" s="62"/>
      <c r="B17" s="56"/>
      <c r="C17" s="56"/>
      <c r="D17" s="56"/>
      <c r="E17" s="56"/>
      <c r="F17" s="56"/>
      <c r="G17" s="57"/>
    </row>
    <row r="18" spans="1:9" s="96" customFormat="1" ht="12.95" customHeight="1">
      <c r="A18" s="97" t="s">
        <v>154</v>
      </c>
      <c r="B18" s="56"/>
      <c r="C18" s="56"/>
      <c r="D18" s="56"/>
      <c r="E18" s="56"/>
      <c r="F18" s="56"/>
      <c r="G18" s="57"/>
    </row>
    <row r="19" spans="1:9" s="96" customFormat="1" ht="12.95" customHeight="1">
      <c r="A19" s="98">
        <f>cotacao!E8</f>
        <v>48.46</v>
      </c>
      <c r="B19" s="99" t="s">
        <v>77</v>
      </c>
      <c r="C19" s="100">
        <v>0.25</v>
      </c>
      <c r="D19" s="99" t="s">
        <v>77</v>
      </c>
      <c r="E19" s="106">
        <f>E7</f>
        <v>1</v>
      </c>
      <c r="F19" s="102" t="s">
        <v>78</v>
      </c>
      <c r="G19" s="103">
        <f>TRUNC(A19*C19*E19,2)</f>
        <v>12.11</v>
      </c>
    </row>
    <row r="20" spans="1:9" s="96" customFormat="1" ht="12.95" customHeight="1">
      <c r="A20" s="104" t="s">
        <v>155</v>
      </c>
      <c r="B20" s="60"/>
      <c r="C20" s="59" t="s">
        <v>148</v>
      </c>
      <c r="D20" s="60"/>
      <c r="E20" s="60" t="s">
        <v>79</v>
      </c>
      <c r="F20" s="56"/>
      <c r="G20" s="57"/>
    </row>
    <row r="21" spans="1:9" s="96" customFormat="1" ht="12.95" customHeight="1">
      <c r="A21" s="62" t="s">
        <v>16</v>
      </c>
      <c r="B21" s="60"/>
      <c r="C21" s="60" t="s">
        <v>150</v>
      </c>
      <c r="D21" s="60"/>
      <c r="E21" s="60" t="s">
        <v>151</v>
      </c>
      <c r="F21" s="56"/>
      <c r="G21" s="57"/>
    </row>
    <row r="22" spans="1:9" s="96" customFormat="1" ht="12.95" customHeight="1">
      <c r="A22" s="62"/>
      <c r="B22" s="60"/>
      <c r="C22" s="60"/>
      <c r="D22" s="60"/>
      <c r="E22" s="60"/>
      <c r="F22" s="56"/>
      <c r="G22" s="57"/>
    </row>
    <row r="23" spans="1:9" s="96" customFormat="1" ht="12.95" customHeight="1">
      <c r="A23" s="98">
        <f>+A19</f>
        <v>48.46</v>
      </c>
      <c r="B23" s="99" t="s">
        <v>77</v>
      </c>
      <c r="C23" s="100">
        <v>0.25</v>
      </c>
      <c r="D23" s="99" t="s">
        <v>77</v>
      </c>
      <c r="E23" s="106">
        <f>E12</f>
        <v>1</v>
      </c>
      <c r="F23" s="102" t="s">
        <v>78</v>
      </c>
      <c r="G23" s="103">
        <f>TRUNC(A23*C23*E23,2)</f>
        <v>12.11</v>
      </c>
    </row>
    <row r="24" spans="1:9" s="96" customFormat="1" ht="12.95" customHeight="1">
      <c r="A24" s="104" t="s">
        <v>155</v>
      </c>
      <c r="B24" s="60"/>
      <c r="C24" s="59" t="s">
        <v>148</v>
      </c>
      <c r="D24" s="60"/>
      <c r="E24" s="60" t="s">
        <v>79</v>
      </c>
      <c r="F24" s="56"/>
      <c r="G24" s="57"/>
    </row>
    <row r="25" spans="1:9" s="96" customFormat="1" ht="12.95" customHeight="1">
      <c r="A25" s="62" t="s">
        <v>16</v>
      </c>
      <c r="B25" s="60"/>
      <c r="C25" s="60" t="s">
        <v>152</v>
      </c>
      <c r="D25" s="60"/>
      <c r="E25" s="60" t="s">
        <v>153</v>
      </c>
      <c r="F25" s="56"/>
      <c r="G25" s="57"/>
    </row>
    <row r="26" spans="1:9" s="96" customFormat="1" ht="12.95" customHeight="1">
      <c r="A26" s="62"/>
      <c r="B26" s="60"/>
      <c r="C26" s="60"/>
      <c r="D26" s="60"/>
      <c r="E26" s="60"/>
      <c r="F26" s="56"/>
      <c r="G26" s="57"/>
    </row>
    <row r="27" spans="1:9" s="96" customFormat="1" ht="12.95" customHeight="1">
      <c r="A27" s="97" t="s">
        <v>374</v>
      </c>
      <c r="B27" s="56"/>
      <c r="C27" s="56"/>
      <c r="D27" s="56"/>
      <c r="E27" s="56"/>
      <c r="F27" s="56"/>
      <c r="G27" s="57"/>
    </row>
    <row r="28" spans="1:9" s="96" customFormat="1" ht="12.95" customHeight="1">
      <c r="A28" s="98">
        <f>cotacao!E26</f>
        <v>27.599999999999998</v>
      </c>
      <c r="B28" s="99" t="s">
        <v>77</v>
      </c>
      <c r="C28" s="100">
        <v>0.16669999999999999</v>
      </c>
      <c r="D28" s="99" t="s">
        <v>77</v>
      </c>
      <c r="E28" s="106">
        <f>E23</f>
        <v>1</v>
      </c>
      <c r="F28" s="102" t="s">
        <v>78</v>
      </c>
      <c r="G28" s="103">
        <f>TRUNC(A28*C28*E28,2)</f>
        <v>4.5999999999999996</v>
      </c>
    </row>
    <row r="29" spans="1:9" s="96" customFormat="1" ht="12.95" customHeight="1">
      <c r="A29" s="104" t="s">
        <v>147</v>
      </c>
      <c r="B29" s="60"/>
      <c r="C29" s="59" t="s">
        <v>148</v>
      </c>
      <c r="D29" s="60"/>
      <c r="E29" s="60" t="s">
        <v>79</v>
      </c>
      <c r="F29" s="56"/>
      <c r="G29" s="57"/>
    </row>
    <row r="30" spans="1:9" s="96" customFormat="1" ht="12.95" customHeight="1">
      <c r="A30" s="62"/>
      <c r="B30" s="60"/>
      <c r="C30" s="60" t="s">
        <v>152</v>
      </c>
      <c r="D30" s="60"/>
      <c r="E30" s="60" t="s">
        <v>153</v>
      </c>
      <c r="F30" s="56"/>
      <c r="G30" s="57"/>
    </row>
    <row r="31" spans="1:9" s="96" customFormat="1" ht="12.95" customHeight="1">
      <c r="A31" s="73"/>
      <c r="B31" s="56"/>
      <c r="C31" s="56"/>
      <c r="D31" s="56"/>
      <c r="E31" s="56"/>
      <c r="F31" s="56"/>
      <c r="G31" s="57"/>
      <c r="I31" s="353"/>
    </row>
    <row r="32" spans="1:9" s="96" customFormat="1" ht="12.95" customHeight="1">
      <c r="A32" s="97" t="s">
        <v>375</v>
      </c>
      <c r="B32" s="56"/>
      <c r="C32" s="56"/>
      <c r="D32" s="56"/>
      <c r="E32" s="56"/>
      <c r="F32" s="56"/>
      <c r="G32" s="57"/>
    </row>
    <row r="33" spans="1:7" s="96" customFormat="1" ht="12.95" customHeight="1">
      <c r="A33" s="98">
        <f>cotacao!E11</f>
        <v>18.599999999999998</v>
      </c>
      <c r="B33" s="99" t="s">
        <v>77</v>
      </c>
      <c r="C33" s="100">
        <v>0.16669999999999999</v>
      </c>
      <c r="D33" s="99" t="s">
        <v>77</v>
      </c>
      <c r="E33" s="106">
        <f>E23</f>
        <v>1</v>
      </c>
      <c r="F33" s="102" t="s">
        <v>78</v>
      </c>
      <c r="G33" s="103">
        <f>TRUNC(A33*C33*E33,2)</f>
        <v>3.1</v>
      </c>
    </row>
    <row r="34" spans="1:7" s="96" customFormat="1" ht="12.95" customHeight="1">
      <c r="A34" s="104" t="s">
        <v>155</v>
      </c>
      <c r="B34" s="60"/>
      <c r="C34" s="59" t="s">
        <v>148</v>
      </c>
      <c r="D34" s="60"/>
      <c r="E34" s="60" t="s">
        <v>79</v>
      </c>
      <c r="F34" s="56"/>
      <c r="G34" s="57"/>
    </row>
    <row r="35" spans="1:7" s="96" customFormat="1" ht="12.95" customHeight="1">
      <c r="A35" s="62" t="s">
        <v>156</v>
      </c>
      <c r="B35" s="60"/>
      <c r="C35" s="60" t="s">
        <v>157</v>
      </c>
      <c r="D35" s="60"/>
      <c r="E35" s="60" t="s">
        <v>376</v>
      </c>
      <c r="F35" s="56"/>
      <c r="G35" s="57"/>
    </row>
    <row r="36" spans="1:7" s="96" customFormat="1" ht="12.95" customHeight="1">
      <c r="A36" s="73"/>
      <c r="B36" s="56"/>
      <c r="C36" s="56"/>
      <c r="D36" s="56"/>
      <c r="E36" s="56"/>
      <c r="F36" s="56"/>
      <c r="G36" s="57"/>
    </row>
    <row r="37" spans="1:7" s="96" customFormat="1" ht="12.95" customHeight="1">
      <c r="A37" s="97" t="s">
        <v>377</v>
      </c>
      <c r="B37" s="56"/>
      <c r="C37" s="56"/>
      <c r="D37" s="56"/>
      <c r="E37" s="56"/>
      <c r="F37" s="56"/>
      <c r="G37" s="57"/>
    </row>
    <row r="38" spans="1:7" s="96" customFormat="1" ht="12.95" customHeight="1">
      <c r="A38" s="98">
        <f>cotacao!E29</f>
        <v>6.5333333333333341</v>
      </c>
      <c r="B38" s="99" t="s">
        <v>77</v>
      </c>
      <c r="C38" s="108">
        <v>0.25</v>
      </c>
      <c r="D38" s="99" t="s">
        <v>77</v>
      </c>
      <c r="E38" s="106">
        <f>E23</f>
        <v>1</v>
      </c>
      <c r="F38" s="102" t="s">
        <v>78</v>
      </c>
      <c r="G38" s="103">
        <f>TRUNC(A38*C38*E38,2)</f>
        <v>1.63</v>
      </c>
    </row>
    <row r="39" spans="1:7" s="96" customFormat="1" ht="12.95" customHeight="1">
      <c r="A39" s="104" t="s">
        <v>155</v>
      </c>
      <c r="B39" s="60"/>
      <c r="C39" s="59" t="s">
        <v>148</v>
      </c>
      <c r="D39" s="60"/>
      <c r="E39" s="60" t="s">
        <v>79</v>
      </c>
      <c r="F39" s="56"/>
      <c r="G39" s="57"/>
    </row>
    <row r="40" spans="1:7" s="96" customFormat="1" ht="12.95" customHeight="1">
      <c r="A40" s="62" t="s">
        <v>378</v>
      </c>
      <c r="B40" s="60"/>
      <c r="C40" s="60" t="s">
        <v>152</v>
      </c>
      <c r="D40" s="60"/>
      <c r="E40" s="60" t="s">
        <v>153</v>
      </c>
      <c r="F40" s="56"/>
      <c r="G40" s="57"/>
    </row>
    <row r="41" spans="1:7" s="96" customFormat="1" ht="12.95" customHeight="1">
      <c r="A41" s="62"/>
      <c r="B41" s="60"/>
      <c r="C41" s="60"/>
      <c r="D41" s="60"/>
      <c r="E41" s="60"/>
      <c r="F41" s="56"/>
      <c r="G41" s="57"/>
    </row>
    <row r="42" spans="1:7" s="96" customFormat="1" ht="12.95" customHeight="1">
      <c r="A42" s="97" t="s">
        <v>476</v>
      </c>
      <c r="B42" s="56"/>
      <c r="C42" s="56"/>
      <c r="D42" s="56"/>
      <c r="E42" s="56"/>
      <c r="F42" s="56"/>
      <c r="G42" s="57"/>
    </row>
    <row r="43" spans="1:7" s="96" customFormat="1" ht="12.95" customHeight="1">
      <c r="A43" s="98">
        <f>cotacao!E14</f>
        <v>15.846666666666669</v>
      </c>
      <c r="B43" s="99" t="s">
        <v>77</v>
      </c>
      <c r="C43" s="108">
        <v>1</v>
      </c>
      <c r="D43" s="99" t="s">
        <v>77</v>
      </c>
      <c r="E43" s="106">
        <f>E33</f>
        <v>1</v>
      </c>
      <c r="F43" s="109" t="s">
        <v>78</v>
      </c>
      <c r="G43" s="103">
        <f>TRUNC(A43*C43*E43,2)</f>
        <v>15.84</v>
      </c>
    </row>
    <row r="44" spans="1:7" s="96" customFormat="1" ht="12.95" customHeight="1">
      <c r="A44" s="104" t="s">
        <v>155</v>
      </c>
      <c r="B44" s="60"/>
      <c r="C44" s="59" t="s">
        <v>148</v>
      </c>
      <c r="D44" s="60"/>
      <c r="E44" s="60" t="s">
        <v>79</v>
      </c>
      <c r="F44" s="56"/>
      <c r="G44" s="57"/>
    </row>
    <row r="45" spans="1:7" s="96" customFormat="1" ht="12.95" customHeight="1">
      <c r="A45" s="62" t="s">
        <v>158</v>
      </c>
      <c r="B45" s="60"/>
      <c r="C45" s="60" t="s">
        <v>152</v>
      </c>
      <c r="D45" s="60"/>
      <c r="E45" s="60" t="s">
        <v>153</v>
      </c>
      <c r="F45" s="56"/>
      <c r="G45" s="57"/>
    </row>
    <row r="46" spans="1:7" s="96" customFormat="1" ht="12.95" customHeight="1">
      <c r="A46" s="73"/>
      <c r="B46" s="56"/>
      <c r="C46" s="56"/>
      <c r="D46" s="56"/>
      <c r="E46" s="56"/>
      <c r="F46" s="56"/>
      <c r="G46" s="57"/>
    </row>
    <row r="47" spans="1:7" s="96" customFormat="1" ht="12.95" customHeight="1">
      <c r="A47" s="97" t="s">
        <v>477</v>
      </c>
      <c r="B47" s="56"/>
      <c r="C47" s="56"/>
      <c r="D47" s="56"/>
      <c r="E47" s="56"/>
      <c r="F47" s="56"/>
      <c r="G47" s="57"/>
    </row>
    <row r="48" spans="1:7" s="96" customFormat="1" ht="12.95" customHeight="1">
      <c r="A48" s="98">
        <f>cotacao!E20</f>
        <v>12.716666666666667</v>
      </c>
      <c r="B48" s="99" t="s">
        <v>77</v>
      </c>
      <c r="C48" s="108">
        <v>0.25</v>
      </c>
      <c r="D48" s="99" t="s">
        <v>77</v>
      </c>
      <c r="E48" s="106">
        <f>E43</f>
        <v>1</v>
      </c>
      <c r="F48" s="102" t="s">
        <v>78</v>
      </c>
      <c r="G48" s="103">
        <f>TRUNC(A48*C48*E48,2)</f>
        <v>3.17</v>
      </c>
    </row>
    <row r="49" spans="1:7" s="96" customFormat="1" ht="12.95" customHeight="1">
      <c r="A49" s="104" t="s">
        <v>147</v>
      </c>
      <c r="B49" s="60"/>
      <c r="C49" s="59" t="s">
        <v>148</v>
      </c>
      <c r="D49" s="60"/>
      <c r="E49" s="60" t="s">
        <v>79</v>
      </c>
      <c r="F49" s="56"/>
      <c r="G49" s="57"/>
    </row>
    <row r="50" spans="1:7" s="96" customFormat="1" ht="12.95" customHeight="1">
      <c r="A50" s="62" t="s">
        <v>159</v>
      </c>
      <c r="B50" s="60"/>
      <c r="C50" s="60" t="s">
        <v>152</v>
      </c>
      <c r="D50" s="60"/>
      <c r="E50" s="60" t="s">
        <v>153</v>
      </c>
      <c r="F50" s="56"/>
      <c r="G50" s="57"/>
    </row>
    <row r="51" spans="1:7" s="96" customFormat="1" ht="12.95" customHeight="1">
      <c r="A51" s="62" t="s">
        <v>160</v>
      </c>
      <c r="B51" s="60"/>
      <c r="C51" s="60"/>
      <c r="D51" s="60"/>
      <c r="E51" s="60"/>
      <c r="F51" s="56"/>
      <c r="G51" s="57"/>
    </row>
    <row r="52" spans="1:7" s="96" customFormat="1" ht="12.95" customHeight="1">
      <c r="A52" s="62"/>
      <c r="B52" s="60"/>
      <c r="C52" s="60"/>
      <c r="D52" s="60"/>
      <c r="E52" s="60"/>
      <c r="F52" s="56"/>
      <c r="G52" s="57"/>
    </row>
    <row r="53" spans="1:7" s="96" customFormat="1" ht="12.95" customHeight="1">
      <c r="A53" s="97" t="s">
        <v>478</v>
      </c>
      <c r="B53" s="56"/>
      <c r="C53" s="56"/>
      <c r="D53" s="56"/>
      <c r="E53" s="56"/>
      <c r="F53" s="56"/>
      <c r="G53" s="57"/>
    </row>
    <row r="54" spans="1:7" s="96" customFormat="1" ht="12.95" customHeight="1">
      <c r="A54" s="98">
        <f>cotacao!E23</f>
        <v>14.950000000000001</v>
      </c>
      <c r="B54" s="99" t="s">
        <v>77</v>
      </c>
      <c r="C54" s="108">
        <v>0.25</v>
      </c>
      <c r="D54" s="99" t="s">
        <v>77</v>
      </c>
      <c r="E54" s="106">
        <f>E43</f>
        <v>1</v>
      </c>
      <c r="F54" s="102" t="s">
        <v>78</v>
      </c>
      <c r="G54" s="103">
        <f>TRUNC(A54*C54*E54,2)</f>
        <v>3.73</v>
      </c>
    </row>
    <row r="55" spans="1:7" s="96" customFormat="1" ht="12.95" customHeight="1">
      <c r="A55" s="104" t="s">
        <v>147</v>
      </c>
      <c r="B55" s="60"/>
      <c r="C55" s="59" t="s">
        <v>148</v>
      </c>
      <c r="D55" s="60"/>
      <c r="E55" s="60" t="s">
        <v>79</v>
      </c>
      <c r="F55" s="56"/>
      <c r="G55" s="57"/>
    </row>
    <row r="56" spans="1:7" s="96" customFormat="1" ht="12.95" customHeight="1">
      <c r="A56" s="62" t="s">
        <v>161</v>
      </c>
      <c r="B56" s="60"/>
      <c r="C56" s="60" t="s">
        <v>152</v>
      </c>
      <c r="D56" s="60"/>
      <c r="E56" s="60" t="s">
        <v>153</v>
      </c>
      <c r="F56" s="56"/>
      <c r="G56" s="57"/>
    </row>
    <row r="57" spans="1:7" s="96" customFormat="1" ht="12.95" customHeight="1">
      <c r="A57" s="62"/>
      <c r="B57" s="60"/>
      <c r="C57" s="60"/>
      <c r="D57" s="60"/>
      <c r="E57" s="60"/>
      <c r="F57" s="56"/>
      <c r="G57" s="57"/>
    </row>
    <row r="58" spans="1:7" s="96" customFormat="1" ht="12.95" customHeight="1">
      <c r="A58" s="110" t="s">
        <v>162</v>
      </c>
      <c r="B58" s="111"/>
      <c r="C58" s="111"/>
      <c r="D58" s="112"/>
      <c r="E58" s="111"/>
      <c r="F58" s="102" t="s">
        <v>78</v>
      </c>
      <c r="G58" s="113">
        <f>G7+G12+G19+G23+G28+G33+G38+G43+G48+G54</f>
        <v>144.54999999999995</v>
      </c>
    </row>
    <row r="59" spans="1:7" s="96" customFormat="1" ht="12.95" customHeight="1">
      <c r="A59" s="114"/>
      <c r="B59" s="90"/>
      <c r="C59" s="90"/>
      <c r="D59" s="115"/>
      <c r="E59" s="90"/>
      <c r="F59" s="115"/>
      <c r="G59" s="116"/>
    </row>
    <row r="60" spans="1:7" s="96" customFormat="1" ht="12.95" customHeight="1">
      <c r="A60" s="117" t="s">
        <v>163</v>
      </c>
      <c r="B60" s="118"/>
      <c r="C60" s="118"/>
      <c r="D60" s="118"/>
      <c r="E60" s="118"/>
      <c r="F60" s="118"/>
      <c r="G60" s="119"/>
    </row>
    <row r="61" spans="1:7" s="96" customFormat="1" ht="12.95" customHeight="1">
      <c r="A61" s="73"/>
      <c r="B61" s="56"/>
      <c r="C61" s="56"/>
      <c r="D61" s="56"/>
      <c r="E61" s="56"/>
      <c r="F61" s="56"/>
      <c r="G61" s="57"/>
    </row>
    <row r="62" spans="1:7" s="96" customFormat="1" ht="12.95" customHeight="1">
      <c r="A62" s="120" t="s">
        <v>479</v>
      </c>
      <c r="B62" s="56"/>
      <c r="C62" s="56"/>
      <c r="D62" s="56"/>
      <c r="E62" s="56"/>
      <c r="F62" s="56"/>
      <c r="G62" s="57"/>
    </row>
    <row r="63" spans="1:7" s="96" customFormat="1" ht="12.95" customHeight="1">
      <c r="A63" s="121">
        <f>cotacao!E50</f>
        <v>16.613333333333333</v>
      </c>
      <c r="B63" s="99" t="s">
        <v>77</v>
      </c>
      <c r="C63" s="122">
        <v>0.33329999999999999</v>
      </c>
      <c r="D63" s="99" t="s">
        <v>77</v>
      </c>
      <c r="E63" s="123">
        <v>1</v>
      </c>
      <c r="F63" s="102" t="s">
        <v>78</v>
      </c>
      <c r="G63" s="103">
        <f>TRUNC(A63*C63*E63,2)</f>
        <v>5.53</v>
      </c>
    </row>
    <row r="64" spans="1:7" s="96" customFormat="1" ht="12.95" customHeight="1">
      <c r="A64" s="62" t="s">
        <v>155</v>
      </c>
      <c r="B64" s="56"/>
      <c r="C64" s="60" t="s">
        <v>148</v>
      </c>
      <c r="D64" s="56"/>
      <c r="E64" s="60" t="s">
        <v>79</v>
      </c>
      <c r="F64" s="56"/>
      <c r="G64" s="75"/>
    </row>
    <row r="65" spans="1:7" s="96" customFormat="1" ht="12.95" customHeight="1">
      <c r="A65" s="62" t="s">
        <v>379</v>
      </c>
      <c r="B65" s="56"/>
      <c r="C65" s="60" t="s">
        <v>157</v>
      </c>
      <c r="D65" s="56"/>
      <c r="E65" s="60" t="s">
        <v>166</v>
      </c>
      <c r="F65" s="56"/>
      <c r="G65" s="75"/>
    </row>
    <row r="66" spans="1:7" s="96" customFormat="1" ht="12.95" customHeight="1">
      <c r="A66" s="73"/>
      <c r="B66" s="56"/>
      <c r="C66" s="56"/>
      <c r="D66" s="56"/>
      <c r="E66" s="56"/>
      <c r="F66" s="56"/>
      <c r="G66" s="57"/>
    </row>
    <row r="67" spans="1:7" s="96" customFormat="1" ht="12.95" customHeight="1">
      <c r="A67" s="97" t="s">
        <v>164</v>
      </c>
      <c r="B67" s="56"/>
      <c r="C67" s="56"/>
      <c r="D67" s="56"/>
      <c r="E67" s="56"/>
      <c r="F67" s="56"/>
      <c r="G67" s="57"/>
    </row>
    <row r="68" spans="1:7" s="96" customFormat="1" ht="12.95" customHeight="1">
      <c r="A68" s="121">
        <f>cotacao!E53</f>
        <v>36.24</v>
      </c>
      <c r="B68" s="99" t="s">
        <v>77</v>
      </c>
      <c r="C68" s="124">
        <v>0.33329999999999999</v>
      </c>
      <c r="D68" s="99" t="s">
        <v>77</v>
      </c>
      <c r="E68" s="123">
        <f>E63</f>
        <v>1</v>
      </c>
      <c r="F68" s="102" t="s">
        <v>78</v>
      </c>
      <c r="G68" s="103">
        <f>TRUNC(A68*C68*E68,2)</f>
        <v>12.07</v>
      </c>
    </row>
    <row r="69" spans="1:7" s="96" customFormat="1" ht="12.95" customHeight="1">
      <c r="A69" s="62" t="s">
        <v>155</v>
      </c>
      <c r="B69" s="56"/>
      <c r="C69" s="60" t="s">
        <v>148</v>
      </c>
      <c r="D69" s="56"/>
      <c r="E69" s="60" t="s">
        <v>79</v>
      </c>
      <c r="F69" s="56"/>
      <c r="G69" s="75"/>
    </row>
    <row r="70" spans="1:7" s="96" customFormat="1" ht="12.95" customHeight="1">
      <c r="A70" s="62" t="s">
        <v>11</v>
      </c>
      <c r="B70" s="56"/>
      <c r="C70" s="60" t="s">
        <v>157</v>
      </c>
      <c r="D70" s="56"/>
      <c r="E70" s="60" t="s">
        <v>166</v>
      </c>
      <c r="F70" s="56"/>
      <c r="G70" s="75"/>
    </row>
    <row r="71" spans="1:7" s="96" customFormat="1" ht="12.95" customHeight="1">
      <c r="A71" s="73"/>
      <c r="B71" s="56"/>
      <c r="C71" s="56"/>
      <c r="D71" s="56"/>
      <c r="E71" s="56"/>
      <c r="F71" s="56"/>
      <c r="G71" s="57"/>
    </row>
    <row r="72" spans="1:7" s="96" customFormat="1" ht="12.95" hidden="1" customHeight="1">
      <c r="A72" s="97" t="s">
        <v>165</v>
      </c>
      <c r="B72" s="56"/>
      <c r="C72" s="56"/>
      <c r="D72" s="56"/>
      <c r="E72" s="56"/>
      <c r="F72" s="56"/>
      <c r="G72" s="57"/>
    </row>
    <row r="73" spans="1:7" s="96" customFormat="1" ht="12.95" hidden="1" customHeight="1">
      <c r="A73" s="121"/>
      <c r="B73" s="99" t="s">
        <v>77</v>
      </c>
      <c r="C73" s="124">
        <v>0.33</v>
      </c>
      <c r="D73" s="99" t="s">
        <v>77</v>
      </c>
      <c r="E73" s="123">
        <f>E68</f>
        <v>1</v>
      </c>
      <c r="F73" s="102" t="s">
        <v>78</v>
      </c>
      <c r="G73" s="103">
        <f>A73*C73*E73</f>
        <v>0</v>
      </c>
    </row>
    <row r="74" spans="1:7" s="96" customFormat="1" ht="12.95" hidden="1" customHeight="1">
      <c r="A74" s="62" t="s">
        <v>155</v>
      </c>
      <c r="B74" s="56"/>
      <c r="C74" s="60" t="s">
        <v>148</v>
      </c>
      <c r="D74" s="56"/>
      <c r="E74" s="60" t="s">
        <v>79</v>
      </c>
      <c r="F74" s="56"/>
      <c r="G74" s="75"/>
    </row>
    <row r="75" spans="1:7" s="96" customFormat="1" ht="12.95" hidden="1" customHeight="1">
      <c r="A75" s="62" t="str">
        <f>A72</f>
        <v>Garfo</v>
      </c>
      <c r="B75" s="56"/>
      <c r="C75" s="60" t="s">
        <v>157</v>
      </c>
      <c r="D75" s="56"/>
      <c r="E75" s="60" t="s">
        <v>166</v>
      </c>
      <c r="F75" s="56"/>
      <c r="G75" s="75"/>
    </row>
    <row r="76" spans="1:7" s="96" customFormat="1" ht="12.95" hidden="1" customHeight="1">
      <c r="A76" s="62"/>
      <c r="B76" s="56"/>
      <c r="C76" s="60"/>
      <c r="D76" s="56"/>
      <c r="E76" s="60"/>
      <c r="F76" s="56"/>
      <c r="G76" s="75"/>
    </row>
    <row r="77" spans="1:7" s="96" customFormat="1" ht="12.95" customHeight="1">
      <c r="A77" s="97" t="s">
        <v>380</v>
      </c>
      <c r="B77" s="56"/>
      <c r="C77" s="56"/>
      <c r="D77" s="56"/>
      <c r="E77" s="56"/>
      <c r="F77" s="56"/>
      <c r="G77" s="57"/>
    </row>
    <row r="78" spans="1:7" s="96" customFormat="1" ht="12.95" customHeight="1">
      <c r="A78" s="121">
        <f>cotacao!E56</f>
        <v>33.496666666666663</v>
      </c>
      <c r="B78" s="99" t="s">
        <v>77</v>
      </c>
      <c r="C78" s="124">
        <v>8.3299999999999999E-2</v>
      </c>
      <c r="D78" s="99" t="s">
        <v>77</v>
      </c>
      <c r="E78" s="123">
        <v>1</v>
      </c>
      <c r="F78" s="102" t="s">
        <v>78</v>
      </c>
      <c r="G78" s="103">
        <f>TRUNC(A78*C78*E78,2)</f>
        <v>2.79</v>
      </c>
    </row>
    <row r="79" spans="1:7" s="96" customFormat="1" ht="12.95" customHeight="1">
      <c r="A79" s="62" t="s">
        <v>167</v>
      </c>
      <c r="B79" s="56"/>
      <c r="C79" s="60" t="s">
        <v>148</v>
      </c>
      <c r="D79" s="56"/>
      <c r="E79" s="60" t="s">
        <v>79</v>
      </c>
      <c r="F79" s="56"/>
      <c r="G79" s="75"/>
    </row>
    <row r="80" spans="1:7" s="96" customFormat="1" ht="12.95" customHeight="1">
      <c r="A80" s="62" t="s">
        <v>168</v>
      </c>
      <c r="B80" s="56"/>
      <c r="C80" s="60" t="s">
        <v>157</v>
      </c>
      <c r="D80" s="56"/>
      <c r="E80" s="60" t="s">
        <v>166</v>
      </c>
      <c r="F80" s="56"/>
      <c r="G80" s="75"/>
    </row>
    <row r="81" spans="1:7" s="96" customFormat="1" ht="12.95" customHeight="1">
      <c r="A81" s="62" t="s">
        <v>381</v>
      </c>
      <c r="B81" s="56"/>
      <c r="C81" s="60"/>
      <c r="D81" s="56"/>
      <c r="E81" s="60"/>
      <c r="F81" s="56"/>
      <c r="G81" s="75"/>
    </row>
    <row r="82" spans="1:7" s="96" customFormat="1" ht="12.95" hidden="1" customHeight="1">
      <c r="A82" s="97" t="s">
        <v>169</v>
      </c>
      <c r="B82" s="56"/>
      <c r="C82" s="56"/>
      <c r="D82" s="56"/>
      <c r="E82" s="56"/>
      <c r="F82" s="56"/>
      <c r="G82" s="57"/>
    </row>
    <row r="83" spans="1:7" s="96" customFormat="1" ht="12.95" hidden="1" customHeight="1">
      <c r="A83" s="121">
        <v>171</v>
      </c>
      <c r="B83" s="99" t="s">
        <v>170</v>
      </c>
      <c r="C83" s="125">
        <v>12</v>
      </c>
      <c r="D83" s="99" t="s">
        <v>77</v>
      </c>
      <c r="E83" s="123">
        <v>0</v>
      </c>
      <c r="F83" s="102" t="s">
        <v>78</v>
      </c>
      <c r="G83" s="103">
        <f>IF(C83&lt;&gt;0,(A83/C83)*E83,0)</f>
        <v>0</v>
      </c>
    </row>
    <row r="84" spans="1:7" s="96" customFormat="1" ht="12.95" hidden="1" customHeight="1">
      <c r="A84" s="62"/>
      <c r="B84" s="56"/>
      <c r="C84" s="60" t="s">
        <v>171</v>
      </c>
      <c r="D84" s="56"/>
      <c r="E84" s="60" t="s">
        <v>79</v>
      </c>
      <c r="F84" s="56"/>
      <c r="G84" s="75"/>
    </row>
    <row r="85" spans="1:7" s="96" customFormat="1" ht="12.95" hidden="1" customHeight="1">
      <c r="A85" s="62" t="s">
        <v>172</v>
      </c>
      <c r="B85" s="56"/>
      <c r="C85" s="60" t="s">
        <v>173</v>
      </c>
      <c r="D85" s="56"/>
      <c r="E85" s="60" t="s">
        <v>166</v>
      </c>
      <c r="F85" s="56"/>
      <c r="G85" s="75"/>
    </row>
    <row r="86" spans="1:7" s="96" customFormat="1" ht="12.95" hidden="1" customHeight="1">
      <c r="A86" s="73"/>
      <c r="B86" s="56"/>
      <c r="C86" s="56"/>
      <c r="D86" s="56"/>
      <c r="E86" s="56"/>
      <c r="F86" s="56"/>
      <c r="G86" s="57"/>
    </row>
    <row r="87" spans="1:7" s="96" customFormat="1" ht="12.95" hidden="1" customHeight="1">
      <c r="A87" s="97" t="s">
        <v>174</v>
      </c>
      <c r="B87" s="56"/>
      <c r="C87" s="56"/>
      <c r="D87" s="56"/>
      <c r="E87" s="56"/>
      <c r="F87" s="56"/>
      <c r="G87" s="57"/>
    </row>
    <row r="88" spans="1:7" s="96" customFormat="1" ht="12.95" hidden="1" customHeight="1">
      <c r="A88" s="126">
        <v>0</v>
      </c>
      <c r="B88" s="99" t="s">
        <v>170</v>
      </c>
      <c r="C88" s="125">
        <v>12</v>
      </c>
      <c r="D88" s="99" t="s">
        <v>77</v>
      </c>
      <c r="E88" s="106">
        <v>0</v>
      </c>
      <c r="F88" s="102" t="s">
        <v>78</v>
      </c>
      <c r="G88" s="103">
        <f>IF(C88&lt;&gt;0,A88/C88*E88,0)</f>
        <v>0</v>
      </c>
    </row>
    <row r="89" spans="1:7" s="96" customFormat="1" ht="12.95" hidden="1" customHeight="1">
      <c r="A89" s="62" t="s">
        <v>175</v>
      </c>
      <c r="B89" s="56"/>
      <c r="C89" s="60" t="s">
        <v>171</v>
      </c>
      <c r="D89" s="56"/>
      <c r="E89" s="60" t="s">
        <v>79</v>
      </c>
      <c r="F89" s="56"/>
      <c r="G89" s="75"/>
    </row>
    <row r="90" spans="1:7" s="96" customFormat="1" ht="12.75" hidden="1" customHeight="1">
      <c r="A90" s="62" t="s">
        <v>176</v>
      </c>
      <c r="B90" s="56"/>
      <c r="C90" s="60" t="s">
        <v>173</v>
      </c>
      <c r="D90" s="56"/>
      <c r="E90" s="60" t="s">
        <v>166</v>
      </c>
      <c r="F90" s="56"/>
      <c r="G90" s="75"/>
    </row>
    <row r="91" spans="1:7" s="96" customFormat="1" ht="12.95" customHeight="1">
      <c r="A91" s="73"/>
      <c r="B91" s="56"/>
      <c r="C91" s="56"/>
      <c r="D91" s="56"/>
      <c r="E91" s="56"/>
      <c r="F91" s="56"/>
      <c r="G91" s="57"/>
    </row>
    <row r="92" spans="1:7" s="96" customFormat="1" ht="12.95" customHeight="1">
      <c r="A92" s="110" t="s">
        <v>177</v>
      </c>
      <c r="B92" s="111"/>
      <c r="C92" s="111"/>
      <c r="D92" s="111"/>
      <c r="E92" s="111"/>
      <c r="F92" s="102"/>
      <c r="G92" s="127">
        <f>G88+G83+G78+G73+G68+G63</f>
        <v>20.39</v>
      </c>
    </row>
    <row r="93" spans="1:7" s="96" customFormat="1" ht="12.95" customHeight="1">
      <c r="A93" s="128"/>
      <c r="B93" s="90"/>
      <c r="C93" s="90"/>
      <c r="D93" s="90"/>
      <c r="E93" s="90"/>
      <c r="F93" s="90"/>
      <c r="G93" s="116"/>
    </row>
    <row r="94" spans="1:7" s="96" customFormat="1" ht="12.95" customHeight="1">
      <c r="A94" s="117" t="s">
        <v>178</v>
      </c>
      <c r="B94" s="118"/>
      <c r="C94" s="118"/>
      <c r="D94" s="118"/>
      <c r="E94" s="118"/>
      <c r="F94" s="118"/>
      <c r="G94" s="119"/>
    </row>
    <row r="95" spans="1:7" s="96" customFormat="1" ht="12.95" hidden="1" customHeight="1">
      <c r="A95" s="93" t="s">
        <v>179</v>
      </c>
      <c r="B95" s="94"/>
      <c r="C95" s="94"/>
      <c r="D95" s="94"/>
      <c r="E95" s="94"/>
      <c r="F95" s="94"/>
      <c r="G95" s="95"/>
    </row>
    <row r="96" spans="1:7" s="96" customFormat="1" ht="12.95" hidden="1" customHeight="1">
      <c r="A96" s="73"/>
      <c r="B96" s="56"/>
      <c r="C96" s="56"/>
      <c r="D96" s="56"/>
      <c r="E96" s="56"/>
      <c r="F96" s="56"/>
      <c r="G96" s="57"/>
    </row>
    <row r="97" spans="1:7" s="96" customFormat="1" ht="12.95" hidden="1" customHeight="1">
      <c r="A97" s="130">
        <v>0</v>
      </c>
      <c r="B97" s="99" t="s">
        <v>77</v>
      </c>
      <c r="C97" s="131">
        <v>0</v>
      </c>
      <c r="D97" s="99" t="s">
        <v>77</v>
      </c>
      <c r="E97" s="106">
        <f>'[18]1.0 - Mão de Obra Direta (MO)'!G139</f>
        <v>2</v>
      </c>
      <c r="F97" s="102" t="s">
        <v>78</v>
      </c>
      <c r="G97" s="103">
        <f>A97*C97*E97</f>
        <v>0</v>
      </c>
    </row>
    <row r="98" spans="1:7" s="96" customFormat="1" ht="12.95" hidden="1" customHeight="1">
      <c r="A98" s="62" t="s">
        <v>186</v>
      </c>
      <c r="B98" s="56"/>
      <c r="C98" s="60" t="s">
        <v>180</v>
      </c>
      <c r="D98" s="56"/>
      <c r="E98" s="60" t="s">
        <v>79</v>
      </c>
      <c r="F98" s="56"/>
      <c r="G98" s="75"/>
    </row>
    <row r="99" spans="1:7" s="96" customFormat="1" ht="12.95" hidden="1" customHeight="1">
      <c r="A99" s="62" t="s">
        <v>188</v>
      </c>
      <c r="B99" s="56"/>
      <c r="C99" s="60" t="s">
        <v>181</v>
      </c>
      <c r="D99" s="56"/>
      <c r="E99" s="60" t="s">
        <v>81</v>
      </c>
      <c r="F99" s="56"/>
      <c r="G99" s="75"/>
    </row>
    <row r="100" spans="1:7" s="96" customFormat="1" ht="12.95" hidden="1" customHeight="1">
      <c r="A100" s="73"/>
      <c r="B100" s="56"/>
      <c r="C100" s="56"/>
      <c r="D100" s="56"/>
      <c r="E100" s="56"/>
      <c r="F100" s="56"/>
      <c r="G100" s="57"/>
    </row>
    <row r="101" spans="1:7" s="96" customFormat="1" ht="12.95" hidden="1" customHeight="1">
      <c r="A101" s="354" t="s">
        <v>382</v>
      </c>
      <c r="B101" s="355"/>
      <c r="C101" s="355"/>
      <c r="D101" s="355"/>
      <c r="E101" s="355"/>
      <c r="F101" s="355"/>
      <c r="G101" s="356"/>
    </row>
    <row r="102" spans="1:7" s="96" customFormat="1" ht="12.95" hidden="1" customHeight="1">
      <c r="A102" s="357"/>
      <c r="B102" s="355"/>
      <c r="C102" s="355"/>
      <c r="D102" s="355"/>
      <c r="E102" s="355"/>
      <c r="F102" s="355"/>
      <c r="G102" s="356"/>
    </row>
    <row r="103" spans="1:7" s="96" customFormat="1" ht="12.95" hidden="1" customHeight="1">
      <c r="A103" s="358">
        <f>'Dados Gerais RSS'!D13</f>
        <v>21</v>
      </c>
      <c r="B103" s="359" t="s">
        <v>77</v>
      </c>
      <c r="C103" s="360"/>
      <c r="D103" s="359" t="s">
        <v>77</v>
      </c>
      <c r="E103" s="361">
        <f>E97</f>
        <v>2</v>
      </c>
      <c r="F103" s="362" t="s">
        <v>78</v>
      </c>
      <c r="G103" s="363">
        <f>A103*C103*E103</f>
        <v>0</v>
      </c>
    </row>
    <row r="104" spans="1:7" s="96" customFormat="1" ht="12.95" hidden="1" customHeight="1">
      <c r="A104" s="364" t="s">
        <v>186</v>
      </c>
      <c r="B104" s="355"/>
      <c r="C104" s="365" t="s">
        <v>180</v>
      </c>
      <c r="D104" s="355"/>
      <c r="E104" s="365" t="s">
        <v>79</v>
      </c>
      <c r="F104" s="355"/>
      <c r="G104" s="366"/>
    </row>
    <row r="105" spans="1:7" s="96" customFormat="1" ht="12.95" hidden="1" customHeight="1">
      <c r="A105" s="364" t="s">
        <v>188</v>
      </c>
      <c r="B105" s="355"/>
      <c r="C105" s="365" t="s">
        <v>181</v>
      </c>
      <c r="D105" s="355"/>
      <c r="E105" s="365" t="s">
        <v>81</v>
      </c>
      <c r="F105" s="355"/>
      <c r="G105" s="366"/>
    </row>
    <row r="106" spans="1:7" s="96" customFormat="1" ht="12.95" hidden="1" customHeight="1">
      <c r="A106" s="73"/>
      <c r="B106" s="56"/>
      <c r="C106" s="56"/>
      <c r="D106" s="56"/>
      <c r="E106" s="56"/>
      <c r="F106" s="56"/>
      <c r="G106" s="57"/>
    </row>
    <row r="107" spans="1:7" s="96" customFormat="1" ht="12.95" hidden="1" customHeight="1">
      <c r="A107" s="132" t="s">
        <v>383</v>
      </c>
      <c r="B107" s="56"/>
      <c r="C107" s="56"/>
      <c r="D107" s="56"/>
      <c r="E107" s="56"/>
      <c r="F107" s="56"/>
      <c r="G107" s="57"/>
    </row>
    <row r="108" spans="1:7" s="96" customFormat="1" ht="12.95" hidden="1" customHeight="1">
      <c r="A108" s="73"/>
      <c r="B108" s="56"/>
      <c r="C108" s="56"/>
      <c r="D108" s="56"/>
      <c r="E108" s="56"/>
      <c r="F108" s="56"/>
      <c r="G108" s="57"/>
    </row>
    <row r="109" spans="1:7" s="96" customFormat="1" ht="12.95" hidden="1" customHeight="1">
      <c r="A109" s="130">
        <v>0</v>
      </c>
      <c r="B109" s="99" t="s">
        <v>77</v>
      </c>
      <c r="C109" s="137">
        <v>0</v>
      </c>
      <c r="D109" s="99" t="s">
        <v>77</v>
      </c>
      <c r="E109" s="106">
        <f>E103</f>
        <v>2</v>
      </c>
      <c r="F109" s="102" t="s">
        <v>78</v>
      </c>
      <c r="G109" s="103">
        <f>A109*C109*E109</f>
        <v>0</v>
      </c>
    </row>
    <row r="110" spans="1:7" s="96" customFormat="1" ht="12.95" hidden="1" customHeight="1">
      <c r="A110" s="367" t="s">
        <v>384</v>
      </c>
      <c r="B110" s="56"/>
      <c r="C110" s="60" t="s">
        <v>187</v>
      </c>
      <c r="D110" s="56"/>
      <c r="E110" s="60" t="s">
        <v>79</v>
      </c>
      <c r="F110" s="56"/>
      <c r="G110" s="75"/>
    </row>
    <row r="111" spans="1:7" s="96" customFormat="1" ht="12.95" hidden="1" customHeight="1">
      <c r="A111" s="62" t="s">
        <v>188</v>
      </c>
      <c r="B111" s="56"/>
      <c r="C111" s="60" t="s">
        <v>385</v>
      </c>
      <c r="D111" s="56"/>
      <c r="E111" s="60" t="s">
        <v>81</v>
      </c>
      <c r="F111" s="56"/>
      <c r="G111" s="75"/>
    </row>
    <row r="112" spans="1:7" s="96" customFormat="1" ht="12.95" customHeight="1">
      <c r="A112" s="62"/>
      <c r="B112" s="56"/>
      <c r="C112" s="60"/>
      <c r="D112" s="56"/>
      <c r="E112" s="60"/>
      <c r="F112" s="56"/>
      <c r="G112" s="75"/>
    </row>
    <row r="113" spans="1:7" s="96" customFormat="1" ht="13.5" hidden="1" customHeight="1">
      <c r="A113" s="132" t="s">
        <v>182</v>
      </c>
      <c r="B113" s="133"/>
      <c r="C113" s="133"/>
      <c r="D113" s="56"/>
      <c r="E113" s="56"/>
      <c r="F113" s="56"/>
      <c r="G113" s="57"/>
    </row>
    <row r="114" spans="1:7" s="96" customFormat="1" ht="12.95" hidden="1" customHeight="1">
      <c r="A114" s="134"/>
      <c r="B114" s="133"/>
      <c r="C114" s="133"/>
      <c r="D114" s="56"/>
      <c r="E114" s="56"/>
      <c r="F114" s="56"/>
      <c r="G114" s="57"/>
    </row>
    <row r="115" spans="1:7" s="96" customFormat="1" ht="12.95" hidden="1" customHeight="1">
      <c r="A115" s="135">
        <v>1</v>
      </c>
      <c r="B115" s="136" t="s">
        <v>77</v>
      </c>
      <c r="C115" s="137"/>
      <c r="D115" s="99" t="s">
        <v>77</v>
      </c>
      <c r="E115" s="106">
        <f>E109</f>
        <v>2</v>
      </c>
      <c r="F115" s="102" t="s">
        <v>78</v>
      </c>
      <c r="G115" s="103">
        <f>A115*C115*E115</f>
        <v>0</v>
      </c>
    </row>
    <row r="116" spans="1:7" s="96" customFormat="1" ht="12.95" hidden="1" customHeight="1">
      <c r="A116" s="62" t="s">
        <v>183</v>
      </c>
      <c r="B116" s="56"/>
      <c r="C116" s="60" t="s">
        <v>180</v>
      </c>
      <c r="D116" s="56"/>
      <c r="E116" s="60" t="s">
        <v>79</v>
      </c>
      <c r="F116" s="56"/>
      <c r="G116" s="75"/>
    </row>
    <row r="117" spans="1:7" s="96" customFormat="1" ht="12.95" hidden="1" customHeight="1">
      <c r="A117" s="62" t="s">
        <v>184</v>
      </c>
      <c r="B117" s="56"/>
      <c r="C117" s="60" t="s">
        <v>185</v>
      </c>
      <c r="D117" s="56"/>
      <c r="E117" s="60" t="s">
        <v>81</v>
      </c>
      <c r="F117" s="56"/>
      <c r="G117" s="75"/>
    </row>
    <row r="118" spans="1:7" s="96" customFormat="1" ht="12.95" hidden="1" customHeight="1">
      <c r="A118" s="62"/>
      <c r="B118" s="56"/>
      <c r="C118" s="60"/>
      <c r="D118" s="56"/>
      <c r="E118" s="60"/>
      <c r="F118" s="56"/>
      <c r="G118" s="75"/>
    </row>
    <row r="119" spans="1:7" s="96" customFormat="1" ht="13.5" customHeight="1">
      <c r="A119" s="55" t="s">
        <v>480</v>
      </c>
      <c r="B119" s="56"/>
      <c r="C119" s="56"/>
      <c r="D119" s="56"/>
      <c r="E119" s="56"/>
      <c r="F119" s="56"/>
      <c r="G119" s="57"/>
    </row>
    <row r="120" spans="1:7" s="96" customFormat="1" ht="12.95" customHeight="1">
      <c r="A120" s="73"/>
      <c r="B120" s="56"/>
      <c r="C120" s="56"/>
      <c r="D120" s="56"/>
      <c r="E120" s="56"/>
      <c r="F120" s="56"/>
      <c r="G120" s="57"/>
    </row>
    <row r="121" spans="1:7" s="96" customFormat="1" ht="12.95" customHeight="1">
      <c r="A121" s="130">
        <f>'Dados Gerais RSS'!D13</f>
        <v>21</v>
      </c>
      <c r="B121" s="99" t="s">
        <v>77</v>
      </c>
      <c r="C121" s="137">
        <f>18</f>
        <v>18</v>
      </c>
      <c r="D121" s="99" t="s">
        <v>77</v>
      </c>
      <c r="E121" s="106">
        <f>'1.0 - Mão de Obra Direta (MO)'!C7+'1.0 - Mão de Obra Direta (MO)'!C11</f>
        <v>2</v>
      </c>
      <c r="F121" s="102" t="s">
        <v>78</v>
      </c>
      <c r="G121" s="103">
        <f>TRUNC(A121*C121*E121,2)</f>
        <v>756</v>
      </c>
    </row>
    <row r="122" spans="1:7" s="96" customFormat="1" ht="12.95" customHeight="1">
      <c r="A122" s="62" t="s">
        <v>186</v>
      </c>
      <c r="B122" s="56"/>
      <c r="C122" s="60" t="s">
        <v>187</v>
      </c>
      <c r="D122" s="56"/>
      <c r="E122" s="60" t="s">
        <v>79</v>
      </c>
      <c r="F122" s="56"/>
      <c r="G122" s="75"/>
    </row>
    <row r="123" spans="1:7" s="96" customFormat="1" ht="12.95" customHeight="1">
      <c r="A123" s="62" t="s">
        <v>188</v>
      </c>
      <c r="B123" s="56"/>
      <c r="C123" s="60"/>
      <c r="D123" s="56"/>
      <c r="E123" s="60" t="s">
        <v>81</v>
      </c>
      <c r="F123" s="56"/>
      <c r="G123" s="75"/>
    </row>
    <row r="124" spans="1:7" s="96" customFormat="1" ht="13.5" customHeight="1">
      <c r="A124" s="62"/>
      <c r="B124" s="56"/>
      <c r="C124" s="60"/>
      <c r="D124" s="56"/>
      <c r="E124" s="60"/>
      <c r="F124" s="56"/>
      <c r="G124" s="75"/>
    </row>
    <row r="125" spans="1:7" s="96" customFormat="1" ht="12.95" customHeight="1">
      <c r="A125" s="62"/>
      <c r="B125" s="56"/>
      <c r="C125" s="60"/>
      <c r="D125" s="56"/>
      <c r="E125" s="60"/>
      <c r="F125" s="56"/>
      <c r="G125" s="75"/>
    </row>
    <row r="126" spans="1:7" s="96" customFormat="1" ht="12.95" customHeight="1">
      <c r="A126" s="62"/>
      <c r="B126" s="56"/>
      <c r="C126" s="60"/>
      <c r="D126" s="56"/>
      <c r="E126" s="60"/>
      <c r="F126" s="56"/>
      <c r="G126" s="75"/>
    </row>
    <row r="127" spans="1:7" s="96" customFormat="1" ht="13.5" hidden="1" customHeight="1">
      <c r="A127" s="132" t="s">
        <v>386</v>
      </c>
      <c r="B127" s="56"/>
      <c r="C127" s="56"/>
      <c r="D127" s="56"/>
      <c r="E127" s="56"/>
      <c r="F127" s="56"/>
      <c r="G127" s="57"/>
    </row>
    <row r="128" spans="1:7" s="96" customFormat="1" ht="12.95" hidden="1" customHeight="1">
      <c r="A128" s="73"/>
      <c r="B128" s="56"/>
      <c r="C128" s="56"/>
      <c r="D128" s="56"/>
      <c r="E128" s="56"/>
      <c r="F128" s="56"/>
      <c r="G128" s="57"/>
    </row>
    <row r="129" spans="1:7" s="96" customFormat="1" ht="12.95" hidden="1" customHeight="1">
      <c r="A129" s="368">
        <v>8.3299999999999999E-2</v>
      </c>
      <c r="B129" s="99" t="s">
        <v>77</v>
      </c>
      <c r="C129" s="137"/>
      <c r="D129" s="99" t="s">
        <v>77</v>
      </c>
      <c r="E129" s="106">
        <f>'[18]1.0 - Mão de Obra Direta (MO)'!C12+'[18]1.0 - Mão de Obra Direta (MO)'!C16</f>
        <v>1</v>
      </c>
      <c r="F129" s="102" t="s">
        <v>78</v>
      </c>
      <c r="G129" s="103">
        <f>A129*C129*E129</f>
        <v>0</v>
      </c>
    </row>
    <row r="130" spans="1:7" s="96" customFormat="1" ht="12.95" hidden="1" customHeight="1">
      <c r="A130" s="62" t="s">
        <v>183</v>
      </c>
      <c r="B130" s="56"/>
      <c r="C130" s="60" t="s">
        <v>187</v>
      </c>
      <c r="D130" s="56"/>
      <c r="E130" s="60" t="s">
        <v>79</v>
      </c>
      <c r="F130" s="56"/>
      <c r="G130" s="75"/>
    </row>
    <row r="131" spans="1:7" s="96" customFormat="1" ht="12.95" hidden="1" customHeight="1">
      <c r="A131" s="62" t="s">
        <v>184</v>
      </c>
      <c r="B131" s="56"/>
      <c r="C131" s="60"/>
      <c r="D131" s="56"/>
      <c r="E131" s="60" t="s">
        <v>81</v>
      </c>
      <c r="F131" s="56"/>
      <c r="G131" s="75"/>
    </row>
    <row r="132" spans="1:7" s="96" customFormat="1" ht="12.95" customHeight="1">
      <c r="A132" s="237" t="s">
        <v>387</v>
      </c>
      <c r="B132" s="138"/>
      <c r="C132" s="138"/>
      <c r="D132" s="138"/>
      <c r="E132" s="138"/>
      <c r="F132" s="369"/>
      <c r="G132" s="139">
        <f>G121</f>
        <v>756</v>
      </c>
    </row>
    <row r="133" spans="1:7" s="96" customFormat="1" ht="12.95" customHeight="1">
      <c r="A133" s="140"/>
      <c r="B133" s="86"/>
      <c r="C133" s="86"/>
      <c r="D133" s="86"/>
      <c r="E133" s="86"/>
      <c r="F133" s="15"/>
      <c r="G133" s="66"/>
    </row>
    <row r="134" spans="1:7" s="96" customFormat="1" ht="12.95" customHeight="1">
      <c r="A134" s="141" t="s">
        <v>189</v>
      </c>
      <c r="B134" s="111"/>
      <c r="C134" s="99"/>
      <c r="D134" s="112"/>
      <c r="E134" s="99"/>
      <c r="F134" s="102"/>
      <c r="G134" s="113">
        <f>G132+G92+G58</f>
        <v>920.93999999999994</v>
      </c>
    </row>
    <row r="135" spans="1:7" s="96" customFormat="1" ht="12.95" customHeight="1">
      <c r="A135" s="140"/>
      <c r="B135" s="86"/>
      <c r="C135" s="86"/>
      <c r="D135" s="86"/>
      <c r="E135" s="86"/>
      <c r="F135" s="15"/>
      <c r="G135" s="66"/>
    </row>
    <row r="136" spans="1:7" s="96" customFormat="1" ht="12.95" customHeight="1">
      <c r="A136" s="141" t="s">
        <v>190</v>
      </c>
      <c r="B136" s="111"/>
      <c r="C136" s="99">
        <f>'Dados Gerais RSS'!D12</f>
        <v>260</v>
      </c>
      <c r="D136" s="112"/>
      <c r="E136" s="99">
        <f>TRUNC(G134/'Dados Gerais RSS'!D13,2)</f>
        <v>43.85</v>
      </c>
      <c r="F136" s="102"/>
      <c r="G136" s="113">
        <f>E136*C136</f>
        <v>11401</v>
      </c>
    </row>
    <row r="137" spans="1:7" s="96" customFormat="1" ht="12.95" customHeight="1">
      <c r="A137" s="140"/>
      <c r="B137" s="86"/>
      <c r="C137" s="60" t="str">
        <f>'Dados Gerais RSS'!C12</f>
        <v>Dias Coleta Anual</v>
      </c>
      <c r="D137" s="86"/>
      <c r="E137" s="86" t="s">
        <v>191</v>
      </c>
      <c r="F137" s="15"/>
      <c r="G137" s="66"/>
    </row>
    <row r="138" spans="1:7" s="96" customFormat="1" ht="12.95" customHeight="1">
      <c r="A138" s="140"/>
      <c r="B138" s="86"/>
      <c r="C138" s="86"/>
      <c r="D138" s="86"/>
      <c r="E138" s="86"/>
      <c r="F138" s="15"/>
      <c r="G138" s="66"/>
    </row>
    <row r="140" spans="1:7">
      <c r="A140" s="681"/>
      <c r="B140" s="678"/>
      <c r="C140" s="678"/>
      <c r="D140" s="678"/>
      <c r="E140" s="678"/>
      <c r="F140" s="678"/>
      <c r="G140" s="678"/>
    </row>
    <row r="141" spans="1:7" ht="12.75" customHeight="1">
      <c r="A141" s="678"/>
      <c r="B141" s="678"/>
      <c r="C141" s="678"/>
      <c r="D141" s="678"/>
      <c r="E141" s="678"/>
      <c r="F141" s="678"/>
      <c r="G141" s="678"/>
    </row>
    <row r="142" spans="1:7" ht="30.75" customHeight="1">
      <c r="A142" s="679"/>
      <c r="B142" s="679"/>
      <c r="C142" s="679"/>
      <c r="D142" s="679"/>
      <c r="E142" s="679"/>
      <c r="F142" s="679"/>
      <c r="G142" s="679"/>
    </row>
    <row r="143" spans="1:7" s="238" customFormat="1">
      <c r="A143" s="680"/>
      <c r="B143" s="680"/>
      <c r="C143" s="680"/>
      <c r="D143" s="680"/>
      <c r="E143" s="680"/>
      <c r="F143" s="680"/>
      <c r="G143" s="680"/>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54" customWidth="1"/>
    <col min="2" max="2" width="1.85546875" style="54" customWidth="1"/>
    <col min="3" max="3" width="23.85546875" style="54" bestFit="1" customWidth="1"/>
    <col min="4" max="4" width="1.85546875" style="54" customWidth="1"/>
    <col min="5" max="5" width="19.7109375" style="54" bestFit="1" customWidth="1"/>
    <col min="6" max="6" width="2.140625" style="54" customWidth="1"/>
    <col min="7" max="7" width="20.28515625" style="54" customWidth="1"/>
    <col min="8" max="16384" width="9.140625" style="54"/>
  </cols>
  <sheetData>
    <row r="1" spans="1:9" s="53" customFormat="1">
      <c r="A1" s="667" t="s">
        <v>218</v>
      </c>
      <c r="B1" s="667"/>
      <c r="C1" s="667"/>
      <c r="D1" s="667"/>
      <c r="E1" s="667"/>
      <c r="F1" s="667"/>
      <c r="G1" s="667"/>
      <c r="H1" s="52"/>
      <c r="I1" s="52"/>
    </row>
    <row r="2" spans="1:9" s="72" customFormat="1">
      <c r="A2" s="668" t="s">
        <v>371</v>
      </c>
      <c r="B2" s="668"/>
      <c r="C2" s="668"/>
      <c r="D2" s="668" t="s">
        <v>76</v>
      </c>
      <c r="E2" s="668"/>
      <c r="F2" s="668"/>
      <c r="G2" s="668"/>
    </row>
    <row r="3" spans="1:9">
      <c r="A3" s="669">
        <f>G101</f>
        <v>46100.91</v>
      </c>
      <c r="B3" s="670"/>
      <c r="C3" s="671"/>
      <c r="D3" s="672" t="e">
        <f>A3/'Custos Totais RSS'!F22</f>
        <v>#REF!</v>
      </c>
      <c r="E3" s="672"/>
      <c r="F3" s="672"/>
      <c r="G3" s="672"/>
    </row>
    <row r="4" spans="1:9">
      <c r="A4" s="685" t="s">
        <v>219</v>
      </c>
      <c r="B4" s="686"/>
      <c r="C4" s="686"/>
      <c r="D4" s="686"/>
      <c r="E4" s="686"/>
      <c r="F4" s="686"/>
      <c r="G4" s="687"/>
    </row>
    <row r="5" spans="1:9" s="96" customFormat="1" ht="12.95" customHeight="1">
      <c r="A5" s="173"/>
      <c r="B5" s="15"/>
      <c r="C5" s="15"/>
      <c r="D5" s="15"/>
      <c r="E5" s="15"/>
      <c r="F5" s="15"/>
      <c r="G5" s="84"/>
    </row>
    <row r="6" spans="1:9" s="96" customFormat="1" ht="12.95" customHeight="1">
      <c r="A6" s="174" t="s">
        <v>408</v>
      </c>
      <c r="B6" s="15"/>
      <c r="C6" s="20"/>
      <c r="D6" s="15"/>
      <c r="E6" s="15"/>
      <c r="F6" s="15"/>
      <c r="G6" s="84"/>
    </row>
    <row r="7" spans="1:9" s="96" customFormat="1" ht="12.95" hidden="1" customHeight="1">
      <c r="A7" s="175" t="s">
        <v>226</v>
      </c>
      <c r="B7" s="176"/>
      <c r="C7" s="177"/>
      <c r="D7" s="176"/>
      <c r="E7" s="176"/>
      <c r="F7" s="176"/>
      <c r="G7" s="178"/>
    </row>
    <row r="8" spans="1:9" s="96" customFormat="1" ht="12.95" hidden="1" customHeight="1">
      <c r="A8" s="392"/>
      <c r="B8" s="179" t="s">
        <v>77</v>
      </c>
      <c r="C8" s="180">
        <v>0.58799999999999997</v>
      </c>
      <c r="D8" s="179" t="s">
        <v>77</v>
      </c>
      <c r="E8" s="391">
        <f>'[18]Custos Totais'!F16</f>
        <v>0</v>
      </c>
      <c r="F8" s="181" t="s">
        <v>78</v>
      </c>
      <c r="G8" s="182">
        <f>E8*C8*A8</f>
        <v>0</v>
      </c>
    </row>
    <row r="9" spans="1:9" s="96" customFormat="1" ht="12.95" hidden="1" customHeight="1">
      <c r="A9" s="183" t="s">
        <v>407</v>
      </c>
      <c r="B9" s="15"/>
      <c r="C9" s="13" t="s">
        <v>220</v>
      </c>
      <c r="D9" s="15"/>
      <c r="E9" s="13" t="s">
        <v>221</v>
      </c>
      <c r="F9" s="15"/>
      <c r="G9" s="84"/>
    </row>
    <row r="10" spans="1:9" s="96" customFormat="1" ht="12.95" customHeight="1">
      <c r="A10" s="239" t="s">
        <v>247</v>
      </c>
      <c r="B10" s="15"/>
      <c r="C10" s="13" t="s">
        <v>222</v>
      </c>
      <c r="D10" s="15"/>
      <c r="E10" s="13"/>
      <c r="F10" s="15"/>
      <c r="G10" s="84"/>
    </row>
    <row r="11" spans="1:9" s="96" customFormat="1" ht="12.75" customHeight="1">
      <c r="A11" s="586">
        <v>3.609</v>
      </c>
      <c r="B11" s="184" t="s">
        <v>77</v>
      </c>
      <c r="C11" s="185">
        <v>0.1</v>
      </c>
      <c r="D11" s="184" t="s">
        <v>77</v>
      </c>
      <c r="E11" s="106">
        <f>'Dados Gerais RSS'!D20*'Dados Gerais RSS'!D12</f>
        <v>102596</v>
      </c>
      <c r="F11" s="186" t="s">
        <v>78</v>
      </c>
      <c r="G11" s="187">
        <f>TRUNC(E11*C11*A11,2)</f>
        <v>37026.89</v>
      </c>
    </row>
    <row r="12" spans="1:9" s="96" customFormat="1" ht="12.95" customHeight="1">
      <c r="A12" s="183"/>
      <c r="B12" s="15"/>
      <c r="C12" s="13" t="s">
        <v>220</v>
      </c>
      <c r="D12" s="15"/>
      <c r="E12" s="13" t="s">
        <v>221</v>
      </c>
      <c r="F12" s="15"/>
      <c r="G12" s="84"/>
    </row>
    <row r="13" spans="1:9" s="96" customFormat="1" ht="12.95" customHeight="1">
      <c r="A13" s="82" t="s">
        <v>561</v>
      </c>
      <c r="B13" s="15"/>
      <c r="C13" s="13" t="s">
        <v>222</v>
      </c>
      <c r="D13" s="15"/>
      <c r="E13" s="13"/>
      <c r="F13" s="15"/>
      <c r="G13" s="84"/>
    </row>
    <row r="14" spans="1:9" s="96" customFormat="1" ht="12.95" customHeight="1">
      <c r="A14" s="188" t="s">
        <v>406</v>
      </c>
      <c r="B14" s="189"/>
      <c r="C14" s="190"/>
      <c r="D14" s="189"/>
      <c r="E14" s="190"/>
      <c r="F14" s="191" t="s">
        <v>78</v>
      </c>
      <c r="G14" s="71">
        <f>G8+G11</f>
        <v>37026.89</v>
      </c>
    </row>
    <row r="15" spans="1:9" s="15" customFormat="1" ht="12.95" customHeight="1">
      <c r="A15" s="237"/>
      <c r="B15" s="192"/>
      <c r="C15" s="193"/>
      <c r="D15" s="192"/>
      <c r="E15" s="193"/>
      <c r="F15" s="194"/>
      <c r="G15" s="139"/>
    </row>
    <row r="16" spans="1:9" s="96" customFormat="1" ht="12.95" customHeight="1">
      <c r="A16" s="195" t="s">
        <v>405</v>
      </c>
      <c r="B16" s="15"/>
      <c r="C16" s="15"/>
      <c r="D16" s="15"/>
      <c r="E16" s="15"/>
      <c r="F16" s="15"/>
      <c r="G16" s="84"/>
    </row>
    <row r="17" spans="1:11" s="96" customFormat="1" ht="12.95" customHeight="1">
      <c r="A17" s="195"/>
      <c r="B17" s="15"/>
      <c r="C17" s="15"/>
      <c r="D17" s="15"/>
      <c r="E17" s="15"/>
      <c r="F17" s="15"/>
      <c r="G17" s="84"/>
    </row>
    <row r="18" spans="1:11" s="96" customFormat="1" ht="12.95" hidden="1" customHeight="1">
      <c r="A18" s="195" t="s">
        <v>223</v>
      </c>
      <c r="B18" s="15"/>
      <c r="C18" s="15"/>
      <c r="D18" s="15"/>
      <c r="E18" s="15"/>
      <c r="F18" s="15"/>
      <c r="G18" s="84"/>
    </row>
    <row r="19" spans="1:11" s="96" customFormat="1" ht="12.95" hidden="1" customHeight="1">
      <c r="A19" s="98"/>
      <c r="B19" s="196" t="s">
        <v>77</v>
      </c>
      <c r="C19" s="197">
        <v>2E-3</v>
      </c>
      <c r="D19" s="198" t="s">
        <v>77</v>
      </c>
      <c r="E19" s="106">
        <f>'[18]Custos Totais'!F16</f>
        <v>0</v>
      </c>
      <c r="F19" s="186" t="s">
        <v>78</v>
      </c>
      <c r="G19" s="103">
        <f>A19*C19*E19</f>
        <v>0</v>
      </c>
    </row>
    <row r="20" spans="1:11" s="96" customFormat="1" ht="12.95" hidden="1" customHeight="1">
      <c r="A20" s="199" t="s">
        <v>147</v>
      </c>
      <c r="B20" s="13"/>
      <c r="C20" s="13" t="s">
        <v>220</v>
      </c>
      <c r="D20" s="13"/>
      <c r="E20" s="13" t="s">
        <v>221</v>
      </c>
      <c r="F20" s="15"/>
      <c r="G20" s="84"/>
    </row>
    <row r="21" spans="1:11" s="96" customFormat="1" ht="12.95" hidden="1" customHeight="1">
      <c r="A21" s="199" t="s">
        <v>225</v>
      </c>
      <c r="B21" s="13"/>
      <c r="C21" s="13" t="s">
        <v>222</v>
      </c>
      <c r="D21" s="13"/>
      <c r="E21" s="13"/>
      <c r="F21" s="15"/>
      <c r="G21" s="84"/>
    </row>
    <row r="22" spans="1:11" s="96" customFormat="1" ht="12.95" hidden="1" customHeight="1">
      <c r="A22" s="82"/>
      <c r="B22" s="15"/>
      <c r="C22" s="15"/>
      <c r="D22" s="15"/>
      <c r="E22" s="15"/>
      <c r="F22" s="15"/>
      <c r="G22" s="84"/>
    </row>
    <row r="23" spans="1:11" s="96" customFormat="1" ht="12.95" hidden="1" customHeight="1">
      <c r="A23" s="98"/>
      <c r="B23" s="196" t="s">
        <v>77</v>
      </c>
      <c r="C23" s="197">
        <v>6.9999999999999999E-4</v>
      </c>
      <c r="D23" s="196" t="s">
        <v>77</v>
      </c>
      <c r="E23" s="106">
        <f>'[18]Custos Totais'!F16</f>
        <v>0</v>
      </c>
      <c r="F23" s="186" t="s">
        <v>78</v>
      </c>
      <c r="G23" s="103">
        <f>A23*C23*E23</f>
        <v>0</v>
      </c>
    </row>
    <row r="24" spans="1:11" s="96" customFormat="1" ht="12.95" hidden="1" customHeight="1">
      <c r="A24" s="199" t="s">
        <v>147</v>
      </c>
      <c r="B24" s="13"/>
      <c r="C24" s="13" t="s">
        <v>220</v>
      </c>
      <c r="D24" s="13"/>
      <c r="E24" s="13" t="s">
        <v>221</v>
      </c>
      <c r="F24" s="15"/>
      <c r="G24" s="84"/>
    </row>
    <row r="25" spans="1:11" s="96" customFormat="1" ht="12.95" hidden="1" customHeight="1">
      <c r="A25" s="199" t="s">
        <v>404</v>
      </c>
      <c r="B25" s="13"/>
      <c r="C25" s="13" t="s">
        <v>222</v>
      </c>
      <c r="D25" s="13"/>
      <c r="E25" s="13"/>
      <c r="F25" s="15"/>
      <c r="G25" s="84"/>
    </row>
    <row r="26" spans="1:11" s="96" customFormat="1" ht="12.95" hidden="1" customHeight="1">
      <c r="A26" s="82"/>
      <c r="B26" s="15"/>
      <c r="C26" s="15"/>
      <c r="D26" s="15"/>
      <c r="E26" s="15"/>
      <c r="F26" s="15"/>
      <c r="G26" s="84"/>
    </row>
    <row r="27" spans="1:11" s="96" customFormat="1" ht="13.5" hidden="1" customHeight="1">
      <c r="A27" s="98"/>
      <c r="B27" s="99" t="s">
        <v>77</v>
      </c>
      <c r="C27" s="197">
        <v>2E-3</v>
      </c>
      <c r="D27" s="196" t="s">
        <v>77</v>
      </c>
      <c r="E27" s="101">
        <f>'[18]Custos Totais'!F16</f>
        <v>0</v>
      </c>
      <c r="F27" s="186" t="s">
        <v>78</v>
      </c>
      <c r="G27" s="103">
        <f>A27*C27*E27</f>
        <v>0</v>
      </c>
    </row>
    <row r="28" spans="1:11" s="96" customFormat="1" ht="12.95" hidden="1" customHeight="1">
      <c r="A28" s="389" t="s">
        <v>147</v>
      </c>
      <c r="B28" s="13"/>
      <c r="C28" s="13" t="s">
        <v>220</v>
      </c>
      <c r="D28" s="13"/>
      <c r="E28" s="13" t="s">
        <v>221</v>
      </c>
      <c r="F28" s="15"/>
      <c r="G28" s="84"/>
    </row>
    <row r="29" spans="1:11" s="96" customFormat="1" ht="12.95" hidden="1" customHeight="1">
      <c r="A29" s="199" t="s">
        <v>403</v>
      </c>
      <c r="B29" s="13"/>
      <c r="C29" s="13" t="s">
        <v>222</v>
      </c>
      <c r="D29" s="13"/>
      <c r="E29" s="13"/>
      <c r="F29" s="15"/>
      <c r="G29" s="84"/>
    </row>
    <row r="30" spans="1:11" s="96" customFormat="1" ht="12.95" hidden="1" customHeight="1">
      <c r="A30" s="82"/>
      <c r="B30" s="15"/>
      <c r="C30" s="15"/>
      <c r="D30" s="15"/>
      <c r="E30" s="15"/>
      <c r="F30" s="15"/>
      <c r="G30" s="84"/>
      <c r="H30" s="353"/>
    </row>
    <row r="31" spans="1:11" s="96" customFormat="1" ht="12.95" hidden="1" customHeight="1">
      <c r="A31" s="390"/>
      <c r="B31" s="99" t="s">
        <v>77</v>
      </c>
      <c r="C31" s="197">
        <v>4.0000000000000002E-4</v>
      </c>
      <c r="D31" s="99" t="s">
        <v>77</v>
      </c>
      <c r="E31" s="101">
        <f>E27</f>
        <v>0</v>
      </c>
      <c r="F31" s="102" t="s">
        <v>78</v>
      </c>
      <c r="G31" s="103">
        <f>A31*C31*E31</f>
        <v>0</v>
      </c>
    </row>
    <row r="32" spans="1:11" s="96" customFormat="1" ht="12.95" hidden="1" customHeight="1">
      <c r="A32" s="389" t="s">
        <v>402</v>
      </c>
      <c r="B32" s="60"/>
      <c r="C32" s="60" t="s">
        <v>220</v>
      </c>
      <c r="D32" s="60"/>
      <c r="E32" s="60" t="s">
        <v>221</v>
      </c>
      <c r="F32" s="56"/>
      <c r="G32" s="57"/>
      <c r="K32" s="388"/>
    </row>
    <row r="33" spans="1:7" s="96" customFormat="1" ht="12.95" hidden="1" customHeight="1">
      <c r="A33" s="387" t="s">
        <v>401</v>
      </c>
      <c r="B33" s="60"/>
      <c r="C33" s="13" t="s">
        <v>400</v>
      </c>
      <c r="D33" s="60"/>
      <c r="E33" s="60"/>
      <c r="F33" s="56"/>
      <c r="G33" s="57"/>
    </row>
    <row r="34" spans="1:7" s="96" customFormat="1" ht="12.95" hidden="1" customHeight="1">
      <c r="A34" s="200"/>
      <c r="B34" s="56"/>
      <c r="C34" s="56"/>
      <c r="D34" s="56"/>
      <c r="E34" s="56"/>
      <c r="F34" s="56"/>
      <c r="G34" s="57"/>
    </row>
    <row r="35" spans="1:7" s="96" customFormat="1" ht="12.95" customHeight="1">
      <c r="A35" s="201" t="s">
        <v>224</v>
      </c>
      <c r="B35" s="56"/>
      <c r="C35" s="56"/>
      <c r="D35" s="56"/>
      <c r="E35" s="56"/>
      <c r="F35" s="56"/>
      <c r="G35" s="57"/>
    </row>
    <row r="36" spans="1:7" s="96" customFormat="1" ht="12.95" customHeight="1">
      <c r="A36" s="98">
        <v>8.5</v>
      </c>
      <c r="B36" s="196" t="s">
        <v>77</v>
      </c>
      <c r="C36" s="197">
        <v>5.0000000000000001E-4</v>
      </c>
      <c r="D36" s="196" t="s">
        <v>77</v>
      </c>
      <c r="E36" s="101">
        <f>E11</f>
        <v>102596</v>
      </c>
      <c r="F36" s="186" t="s">
        <v>78</v>
      </c>
      <c r="G36" s="103">
        <f>TRUNC(A36*C36*E36,2)</f>
        <v>436.03</v>
      </c>
    </row>
    <row r="37" spans="1:7" s="96" customFormat="1" ht="12.95" customHeight="1">
      <c r="A37" s="199" t="s">
        <v>147</v>
      </c>
      <c r="B37" s="13"/>
      <c r="C37" s="13" t="s">
        <v>220</v>
      </c>
      <c r="D37" s="13"/>
      <c r="E37" s="13" t="s">
        <v>221</v>
      </c>
      <c r="F37" s="15"/>
      <c r="G37" s="84"/>
    </row>
    <row r="38" spans="1:7" s="96" customFormat="1" ht="12.95" customHeight="1">
      <c r="A38" s="199" t="s">
        <v>225</v>
      </c>
      <c r="B38" s="13"/>
      <c r="C38" s="13" t="s">
        <v>222</v>
      </c>
      <c r="D38" s="13">
        <v>0</v>
      </c>
      <c r="E38" s="13"/>
      <c r="F38" s="15"/>
      <c r="G38" s="84"/>
    </row>
    <row r="39" spans="1:7" s="96" customFormat="1" ht="12.75" customHeight="1">
      <c r="A39" s="387" t="s">
        <v>562</v>
      </c>
      <c r="B39" s="56"/>
      <c r="C39" s="56"/>
      <c r="D39" s="56"/>
      <c r="E39" s="56"/>
      <c r="F39" s="56"/>
      <c r="G39" s="57"/>
    </row>
    <row r="40" spans="1:7" s="96" customFormat="1" ht="12.95" customHeight="1">
      <c r="A40" s="237" t="s">
        <v>399</v>
      </c>
      <c r="B40" s="138"/>
      <c r="C40" s="138"/>
      <c r="D40" s="138"/>
      <c r="E40" s="138"/>
      <c r="F40" s="202"/>
      <c r="G40" s="203">
        <f>G19+G23+G27+G31+G36</f>
        <v>436.03</v>
      </c>
    </row>
    <row r="41" spans="1:7" s="96" customFormat="1" ht="12.95" customHeight="1">
      <c r="A41" s="129" t="s">
        <v>398</v>
      </c>
      <c r="B41" s="94"/>
      <c r="C41" s="94"/>
      <c r="D41" s="94"/>
      <c r="E41" s="94"/>
      <c r="F41" s="94"/>
      <c r="G41" s="95"/>
    </row>
    <row r="42" spans="1:7" s="96" customFormat="1" ht="12.95" hidden="1" customHeight="1">
      <c r="A42" s="204" t="s">
        <v>226</v>
      </c>
      <c r="B42" s="90"/>
      <c r="C42" s="90"/>
      <c r="D42" s="90"/>
      <c r="E42" s="90"/>
      <c r="F42" s="90"/>
      <c r="G42" s="92"/>
    </row>
    <row r="43" spans="1:7" s="96" customFormat="1" ht="12.95" hidden="1" customHeight="1">
      <c r="A43" s="205" t="s">
        <v>397</v>
      </c>
      <c r="B43" s="206"/>
      <c r="C43" s="207"/>
      <c r="D43" s="208" t="s">
        <v>77</v>
      </c>
      <c r="E43" s="209">
        <v>6</v>
      </c>
      <c r="F43" s="210" t="s">
        <v>78</v>
      </c>
      <c r="G43" s="211">
        <f>C43*E43</f>
        <v>0</v>
      </c>
    </row>
    <row r="44" spans="1:7" s="96" customFormat="1" ht="12.95" hidden="1" customHeight="1">
      <c r="A44" s="212"/>
      <c r="B44" s="86"/>
      <c r="C44" s="213" t="s">
        <v>227</v>
      </c>
      <c r="D44" s="56"/>
      <c r="E44" s="214" t="s">
        <v>228</v>
      </c>
      <c r="F44" s="56"/>
      <c r="G44" s="57"/>
    </row>
    <row r="45" spans="1:7" s="96" customFormat="1" ht="12.95" hidden="1" customHeight="1">
      <c r="A45" s="73"/>
      <c r="B45" s="56"/>
      <c r="C45" s="133"/>
      <c r="D45" s="56"/>
      <c r="E45" s="215"/>
      <c r="F45" s="56"/>
      <c r="G45" s="57"/>
    </row>
    <row r="46" spans="1:7" s="96" customFormat="1" ht="12.95" hidden="1" customHeight="1">
      <c r="A46" s="216" t="s">
        <v>229</v>
      </c>
      <c r="B46" s="111"/>
      <c r="C46" s="137"/>
      <c r="D46" s="99" t="s">
        <v>77</v>
      </c>
      <c r="E46" s="123">
        <v>6</v>
      </c>
      <c r="F46" s="102" t="s">
        <v>78</v>
      </c>
      <c r="G46" s="103">
        <f>C46*E46</f>
        <v>0</v>
      </c>
    </row>
    <row r="47" spans="1:7" s="96" customFormat="1" ht="12.95" hidden="1" customHeight="1">
      <c r="A47" s="217"/>
      <c r="B47" s="86"/>
      <c r="C47" s="86" t="s">
        <v>230</v>
      </c>
      <c r="D47" s="56"/>
      <c r="E47" s="214" t="s">
        <v>231</v>
      </c>
      <c r="F47" s="56"/>
      <c r="G47" s="57"/>
    </row>
    <row r="48" spans="1:7" s="96" customFormat="1" ht="12.95" hidden="1" customHeight="1">
      <c r="A48" s="73"/>
      <c r="B48" s="56"/>
      <c r="C48" s="56"/>
      <c r="D48" s="56"/>
      <c r="E48" s="215"/>
      <c r="F48" s="56"/>
      <c r="G48" s="57"/>
    </row>
    <row r="49" spans="1:9" s="96" customFormat="1" ht="12.95" hidden="1" customHeight="1">
      <c r="A49" s="216" t="s">
        <v>232</v>
      </c>
      <c r="B49" s="111"/>
      <c r="C49" s="137"/>
      <c r="D49" s="99" t="s">
        <v>77</v>
      </c>
      <c r="E49" s="123">
        <v>6</v>
      </c>
      <c r="F49" s="102" t="s">
        <v>78</v>
      </c>
      <c r="G49" s="103">
        <f>C49*E49</f>
        <v>0</v>
      </c>
      <c r="H49" s="96" t="s">
        <v>233</v>
      </c>
    </row>
    <row r="50" spans="1:9" s="96" customFormat="1" ht="12.95" hidden="1" customHeight="1">
      <c r="A50" s="217"/>
      <c r="B50" s="86"/>
      <c r="C50" s="86" t="s">
        <v>234</v>
      </c>
      <c r="D50" s="56"/>
      <c r="E50" s="214" t="s">
        <v>235</v>
      </c>
      <c r="F50" s="56"/>
      <c r="G50" s="57"/>
    </row>
    <row r="51" spans="1:9" s="96" customFormat="1" ht="12.95" hidden="1" customHeight="1">
      <c r="A51" s="73"/>
      <c r="B51" s="56"/>
      <c r="C51" s="56"/>
      <c r="D51" s="56"/>
      <c r="E51" s="215"/>
      <c r="F51" s="56"/>
      <c r="G51" s="57"/>
    </row>
    <row r="52" spans="1:9" s="96" customFormat="1" ht="12.95" hidden="1" customHeight="1">
      <c r="A52" s="216" t="s">
        <v>236</v>
      </c>
      <c r="B52" s="111"/>
      <c r="C52" s="137"/>
      <c r="D52" s="99" t="s">
        <v>77</v>
      </c>
      <c r="E52" s="123">
        <v>6</v>
      </c>
      <c r="F52" s="102" t="s">
        <v>78</v>
      </c>
      <c r="G52" s="103">
        <f>C52*E52</f>
        <v>0</v>
      </c>
    </row>
    <row r="53" spans="1:9" s="96" customFormat="1" ht="12.95" hidden="1" customHeight="1">
      <c r="A53" s="217"/>
      <c r="B53" s="86"/>
      <c r="C53" s="86" t="s">
        <v>237</v>
      </c>
      <c r="D53" s="56"/>
      <c r="E53" s="214" t="s">
        <v>238</v>
      </c>
      <c r="F53" s="56"/>
      <c r="G53" s="57"/>
    </row>
    <row r="54" spans="1:9" s="96" customFormat="1" ht="12.95" hidden="1" customHeight="1">
      <c r="A54" s="73"/>
      <c r="B54" s="56"/>
      <c r="C54" s="56"/>
      <c r="D54" s="56"/>
      <c r="E54" s="215"/>
      <c r="F54" s="56"/>
      <c r="G54" s="57"/>
    </row>
    <row r="55" spans="1:9" s="96" customFormat="1" ht="12.95" hidden="1" customHeight="1">
      <c r="A55" s="216" t="s">
        <v>239</v>
      </c>
      <c r="B55" s="111"/>
      <c r="C55" s="105"/>
      <c r="D55" s="112" t="s">
        <v>170</v>
      </c>
      <c r="E55" s="123">
        <v>40000</v>
      </c>
      <c r="F55" s="102" t="s">
        <v>78</v>
      </c>
      <c r="G55" s="218">
        <f>IF(E55=0,0,C55/E55)</f>
        <v>0</v>
      </c>
    </row>
    <row r="56" spans="1:9" s="96" customFormat="1" ht="12.95" hidden="1" customHeight="1">
      <c r="A56" s="217"/>
      <c r="B56" s="86"/>
      <c r="C56" s="86" t="s">
        <v>240</v>
      </c>
      <c r="D56" s="56"/>
      <c r="E56" s="215" t="s">
        <v>221</v>
      </c>
      <c r="F56" s="56"/>
      <c r="G56" s="75" t="s">
        <v>241</v>
      </c>
    </row>
    <row r="57" spans="1:9" s="96" customFormat="1" ht="12.95" hidden="1" customHeight="1">
      <c r="A57" s="217"/>
      <c r="B57" s="86"/>
      <c r="C57" s="86" t="s">
        <v>242</v>
      </c>
      <c r="D57" s="56"/>
      <c r="E57" s="215" t="s">
        <v>243</v>
      </c>
      <c r="F57" s="56"/>
      <c r="G57" s="75" t="s">
        <v>244</v>
      </c>
    </row>
    <row r="58" spans="1:9" s="96" customFormat="1" ht="12.95" hidden="1" customHeight="1">
      <c r="A58" s="73"/>
      <c r="B58" s="56"/>
      <c r="C58" s="60"/>
      <c r="D58" s="56"/>
      <c r="E58" s="215"/>
      <c r="F58" s="56"/>
      <c r="G58" s="57"/>
    </row>
    <row r="59" spans="1:9" s="53" customFormat="1" ht="19.5" hidden="1" customHeight="1">
      <c r="A59" s="219"/>
      <c r="B59" s="220"/>
      <c r="C59" s="220"/>
      <c r="D59" s="220"/>
      <c r="E59" s="221"/>
      <c r="F59" s="220"/>
      <c r="G59" s="222"/>
      <c r="H59" s="52"/>
      <c r="I59" s="52"/>
    </row>
    <row r="60" spans="1:9" s="96" customFormat="1" ht="12.95" hidden="1" customHeight="1">
      <c r="A60" s="141" t="s">
        <v>245</v>
      </c>
      <c r="B60" s="111"/>
      <c r="C60" s="223">
        <f>G55</f>
        <v>0</v>
      </c>
      <c r="D60" s="112" t="s">
        <v>77</v>
      </c>
      <c r="E60" s="106">
        <f>'[18]Custos Totais'!F16</f>
        <v>0</v>
      </c>
      <c r="F60" s="102" t="s">
        <v>78</v>
      </c>
      <c r="G60" s="103">
        <f>C60*E60</f>
        <v>0</v>
      </c>
    </row>
    <row r="61" spans="1:9" s="96" customFormat="1" ht="12.95" hidden="1" customHeight="1">
      <c r="A61" s="62"/>
      <c r="B61" s="15"/>
      <c r="C61" s="86" t="s">
        <v>241</v>
      </c>
      <c r="D61" s="56"/>
      <c r="E61" s="60" t="s">
        <v>246</v>
      </c>
      <c r="F61" s="56"/>
      <c r="G61" s="68"/>
    </row>
    <row r="62" spans="1:9" s="96" customFormat="1" ht="12.95" hidden="1" customHeight="1">
      <c r="A62" s="88"/>
      <c r="B62" s="176"/>
      <c r="C62" s="89" t="s">
        <v>244</v>
      </c>
      <c r="D62" s="90"/>
      <c r="E62" s="90"/>
      <c r="F62" s="90"/>
      <c r="G62" s="92"/>
    </row>
    <row r="63" spans="1:9" s="96" customFormat="1" ht="12.95" customHeight="1">
      <c r="A63" s="129" t="s">
        <v>247</v>
      </c>
      <c r="B63" s="94"/>
      <c r="C63" s="94"/>
      <c r="D63" s="94"/>
      <c r="E63" s="94"/>
      <c r="F63" s="94"/>
      <c r="G63" s="95"/>
    </row>
    <row r="64" spans="1:9" s="96" customFormat="1" ht="12.95" customHeight="1">
      <c r="A64" s="216" t="s">
        <v>481</v>
      </c>
      <c r="B64" s="111"/>
      <c r="C64" s="137">
        <v>711.08</v>
      </c>
      <c r="D64" s="99" t="s">
        <v>77</v>
      </c>
      <c r="E64" s="123">
        <v>1</v>
      </c>
      <c r="F64" s="102" t="s">
        <v>78</v>
      </c>
      <c r="G64" s="103">
        <f>TRUNC(C64*E64,2)</f>
        <v>711.08</v>
      </c>
    </row>
    <row r="65" spans="1:7" s="96" customFormat="1" ht="12.95" customHeight="1">
      <c r="A65" s="212"/>
      <c r="B65" s="86"/>
      <c r="C65" s="86" t="s">
        <v>227</v>
      </c>
      <c r="D65" s="56"/>
      <c r="E65" s="214" t="s">
        <v>260</v>
      </c>
      <c r="F65" s="56"/>
      <c r="G65" s="57"/>
    </row>
    <row r="66" spans="1:7" s="96" customFormat="1" ht="12.95" customHeight="1">
      <c r="A66" s="73"/>
      <c r="B66" s="56"/>
      <c r="C66" s="56" t="s">
        <v>563</v>
      </c>
      <c r="D66" s="56"/>
      <c r="E66" s="215"/>
      <c r="F66" s="56"/>
      <c r="G66" s="57"/>
    </row>
    <row r="67" spans="1:7" s="96" customFormat="1" ht="12.95" hidden="1" customHeight="1">
      <c r="A67" s="216" t="s">
        <v>229</v>
      </c>
      <c r="B67" s="111"/>
      <c r="C67" s="131">
        <v>0</v>
      </c>
      <c r="D67" s="99" t="s">
        <v>77</v>
      </c>
      <c r="E67" s="123">
        <f>E64</f>
        <v>1</v>
      </c>
      <c r="F67" s="102" t="s">
        <v>78</v>
      </c>
      <c r="G67" s="103">
        <f>C67*E67</f>
        <v>0</v>
      </c>
    </row>
    <row r="68" spans="1:7" s="96" customFormat="1" ht="12.95" hidden="1" customHeight="1">
      <c r="A68" s="217"/>
      <c r="B68" s="86"/>
      <c r="C68" s="86" t="s">
        <v>230</v>
      </c>
      <c r="D68" s="56"/>
      <c r="E68" s="214" t="s">
        <v>231</v>
      </c>
      <c r="F68" s="56"/>
      <c r="G68" s="57"/>
    </row>
    <row r="69" spans="1:7" s="96" customFormat="1" ht="12.95" hidden="1" customHeight="1">
      <c r="A69" s="73"/>
      <c r="B69" s="56"/>
      <c r="C69" s="56"/>
      <c r="D69" s="56"/>
      <c r="E69" s="215"/>
      <c r="F69" s="56"/>
      <c r="G69" s="57"/>
    </row>
    <row r="70" spans="1:7" s="96" customFormat="1" ht="12.95" customHeight="1">
      <c r="A70" s="216" t="s">
        <v>239</v>
      </c>
      <c r="B70" s="111"/>
      <c r="C70" s="99">
        <f>G67+G64</f>
        <v>711.08</v>
      </c>
      <c r="D70" s="112" t="s">
        <v>170</v>
      </c>
      <c r="E70" s="123">
        <v>30000</v>
      </c>
      <c r="F70" s="102" t="s">
        <v>78</v>
      </c>
      <c r="G70" s="218">
        <f>IF(E70=0,0,C70/E70)</f>
        <v>2.3702666666666667E-2</v>
      </c>
    </row>
    <row r="71" spans="1:7" s="96" customFormat="1" ht="12.95" customHeight="1">
      <c r="A71" s="217"/>
      <c r="B71" s="86"/>
      <c r="C71" s="86" t="s">
        <v>240</v>
      </c>
      <c r="D71" s="56"/>
      <c r="E71" s="215" t="s">
        <v>221</v>
      </c>
      <c r="F71" s="56"/>
      <c r="G71" s="75" t="s">
        <v>241</v>
      </c>
    </row>
    <row r="72" spans="1:7" s="96" customFormat="1" ht="12.95" customHeight="1">
      <c r="A72" s="217"/>
      <c r="B72" s="86"/>
      <c r="C72" s="86" t="s">
        <v>248</v>
      </c>
      <c r="D72" s="56"/>
      <c r="E72" s="215" t="s">
        <v>243</v>
      </c>
      <c r="F72" s="56"/>
      <c r="G72" s="75" t="s">
        <v>244</v>
      </c>
    </row>
    <row r="73" spans="1:7" s="96" customFormat="1" ht="12.95" customHeight="1">
      <c r="A73" s="73"/>
      <c r="B73" s="56"/>
      <c r="C73" s="60"/>
      <c r="D73" s="56"/>
      <c r="E73" s="215"/>
      <c r="F73" s="56"/>
      <c r="G73" s="57"/>
    </row>
    <row r="74" spans="1:7" s="96" customFormat="1" ht="12.95" customHeight="1">
      <c r="A74" s="141" t="s">
        <v>249</v>
      </c>
      <c r="B74" s="111"/>
      <c r="C74" s="223">
        <f>G70</f>
        <v>2.3702666666666667E-2</v>
      </c>
      <c r="D74" s="112" t="s">
        <v>77</v>
      </c>
      <c r="E74" s="106">
        <f>E36</f>
        <v>102596</v>
      </c>
      <c r="F74" s="102" t="s">
        <v>78</v>
      </c>
      <c r="G74" s="103">
        <f>TRUNC(C74*E74,2)</f>
        <v>2431.79</v>
      </c>
    </row>
    <row r="75" spans="1:7" s="96" customFormat="1" ht="12.95" customHeight="1">
      <c r="A75" s="62"/>
      <c r="B75" s="15"/>
      <c r="C75" s="86" t="s">
        <v>241</v>
      </c>
      <c r="D75" s="56"/>
      <c r="E75" s="60" t="s">
        <v>250</v>
      </c>
      <c r="F75" s="56"/>
      <c r="G75" s="68"/>
    </row>
    <row r="76" spans="1:7" s="96" customFormat="1" ht="12.95" customHeight="1">
      <c r="A76" s="62"/>
      <c r="B76" s="86"/>
      <c r="C76" s="60" t="s">
        <v>244</v>
      </c>
      <c r="D76" s="56"/>
      <c r="E76" s="60"/>
      <c r="F76" s="56"/>
      <c r="G76" s="68"/>
    </row>
    <row r="77" spans="1:7" s="96" customFormat="1" ht="12.95" customHeight="1">
      <c r="A77" s="141"/>
      <c r="B77" s="111"/>
      <c r="C77" s="224"/>
      <c r="D77" s="111"/>
      <c r="E77" s="225"/>
      <c r="F77" s="111"/>
      <c r="G77" s="127">
        <f>G60+G74</f>
        <v>2431.79</v>
      </c>
    </row>
    <row r="78" spans="1:7" s="96" customFormat="1" ht="12.95" customHeight="1">
      <c r="A78" s="682" t="s">
        <v>396</v>
      </c>
      <c r="B78" s="683"/>
      <c r="C78" s="683"/>
      <c r="D78" s="683"/>
      <c r="E78" s="683"/>
      <c r="F78" s="683"/>
      <c r="G78" s="684"/>
    </row>
    <row r="79" spans="1:7" s="96" customFormat="1" ht="12.95" customHeight="1">
      <c r="A79" s="173"/>
      <c r="B79" s="15"/>
      <c r="C79" s="15"/>
      <c r="D79" s="15"/>
      <c r="E79" s="15"/>
      <c r="F79" s="15"/>
      <c r="G79" s="84"/>
    </row>
    <row r="80" spans="1:7" s="96" customFormat="1" ht="12.95" hidden="1" customHeight="1">
      <c r="A80" s="107" t="s">
        <v>226</v>
      </c>
      <c r="B80" s="15"/>
      <c r="C80" s="15"/>
      <c r="D80" s="15"/>
      <c r="E80" s="15"/>
      <c r="F80" s="15"/>
      <c r="G80" s="84"/>
    </row>
    <row r="81" spans="1:7" s="96" customFormat="1" ht="12.95" hidden="1" customHeight="1">
      <c r="A81" s="216" t="s">
        <v>251</v>
      </c>
      <c r="B81" s="111"/>
      <c r="C81" s="386">
        <v>8.9999999999999993E-3</v>
      </c>
      <c r="D81" s="112" t="s">
        <v>77</v>
      </c>
      <c r="E81" s="99">
        <f>'Dados Gerais RSS'!D26+'Dados Gerais RSS'!D38</f>
        <v>0</v>
      </c>
      <c r="F81" s="102" t="s">
        <v>78</v>
      </c>
      <c r="G81" s="103">
        <f>C81*E81</f>
        <v>0</v>
      </c>
    </row>
    <row r="82" spans="1:7" s="96" customFormat="1" ht="12.95" hidden="1" customHeight="1">
      <c r="A82" s="73"/>
      <c r="B82" s="15"/>
      <c r="C82" s="86" t="s">
        <v>395</v>
      </c>
      <c r="D82" s="56"/>
      <c r="E82" s="60" t="s">
        <v>252</v>
      </c>
      <c r="F82" s="56"/>
      <c r="G82" s="226" t="s">
        <v>253</v>
      </c>
    </row>
    <row r="83" spans="1:7" s="96" customFormat="1" ht="12.95" hidden="1" customHeight="1">
      <c r="A83" s="73"/>
      <c r="B83" s="15"/>
      <c r="C83" s="86" t="s">
        <v>393</v>
      </c>
      <c r="D83" s="56"/>
      <c r="E83" s="59" t="s">
        <v>255</v>
      </c>
      <c r="F83" s="56"/>
      <c r="G83" s="75" t="s">
        <v>256</v>
      </c>
    </row>
    <row r="84" spans="1:7" s="96" customFormat="1" ht="12.95" hidden="1" customHeight="1">
      <c r="A84" s="73"/>
      <c r="B84" s="56"/>
      <c r="C84" s="60" t="s">
        <v>254</v>
      </c>
      <c r="D84" s="56"/>
      <c r="E84" s="56"/>
      <c r="F84" s="56"/>
      <c r="G84" s="57"/>
    </row>
    <row r="85" spans="1:7" s="96" customFormat="1" ht="12.95" hidden="1" customHeight="1">
      <c r="A85" s="227"/>
      <c r="B85" s="56"/>
      <c r="C85" s="228">
        <f>G81</f>
        <v>0</v>
      </c>
      <c r="D85" s="112" t="s">
        <v>77</v>
      </c>
      <c r="E85" s="106">
        <f>'Dados Gerais RSS'!D27</f>
        <v>0</v>
      </c>
      <c r="F85" s="102" t="s">
        <v>78</v>
      </c>
      <c r="G85" s="103">
        <f>C85*E85</f>
        <v>0</v>
      </c>
    </row>
    <row r="86" spans="1:7" s="96" customFormat="1" ht="12.95" hidden="1" customHeight="1">
      <c r="A86" s="73"/>
      <c r="B86" s="56"/>
      <c r="C86" s="60" t="s">
        <v>391</v>
      </c>
      <c r="D86" s="56"/>
      <c r="E86" s="60" t="s">
        <v>257</v>
      </c>
      <c r="F86" s="56"/>
      <c r="G86" s="68"/>
    </row>
    <row r="87" spans="1:7" s="96" customFormat="1" ht="12.95" customHeight="1">
      <c r="A87" s="204" t="s">
        <v>247</v>
      </c>
      <c r="B87" s="90"/>
      <c r="C87" s="91"/>
      <c r="D87" s="90"/>
      <c r="E87" s="90"/>
      <c r="F87" s="90"/>
      <c r="G87" s="385"/>
    </row>
    <row r="88" spans="1:7" s="96" customFormat="1" ht="12.95" customHeight="1">
      <c r="A88" s="384" t="s">
        <v>251</v>
      </c>
      <c r="B88" s="383"/>
      <c r="C88" s="382">
        <v>8.0000000000000002E-3</v>
      </c>
      <c r="D88" s="381" t="s">
        <v>77</v>
      </c>
      <c r="E88" s="380">
        <f>'Dados Gerais RSS'!D32</f>
        <v>62660</v>
      </c>
      <c r="F88" s="379" t="s">
        <v>78</v>
      </c>
      <c r="G88" s="103">
        <f>TRUNC(C88*E88,2)</f>
        <v>501.28</v>
      </c>
    </row>
    <row r="89" spans="1:7" s="96" customFormat="1" ht="12.95" customHeight="1">
      <c r="A89" s="73"/>
      <c r="B89" s="15"/>
      <c r="C89" s="86" t="s">
        <v>395</v>
      </c>
      <c r="D89" s="56"/>
      <c r="E89" s="60" t="s">
        <v>394</v>
      </c>
      <c r="F89" s="56"/>
      <c r="G89" s="75" t="s">
        <v>253</v>
      </c>
    </row>
    <row r="90" spans="1:7" s="96" customFormat="1" ht="12.95" customHeight="1">
      <c r="A90" s="73"/>
      <c r="B90" s="15"/>
      <c r="C90" s="86" t="s">
        <v>393</v>
      </c>
      <c r="D90" s="56"/>
      <c r="E90" s="59" t="s">
        <v>392</v>
      </c>
      <c r="F90" s="56"/>
      <c r="G90" s="75" t="s">
        <v>256</v>
      </c>
    </row>
    <row r="91" spans="1:7" s="96" customFormat="1" ht="12.95" customHeight="1">
      <c r="A91" s="73"/>
      <c r="B91" s="56"/>
      <c r="C91" s="60" t="s">
        <v>254</v>
      </c>
      <c r="D91" s="56"/>
      <c r="E91" s="56"/>
      <c r="F91" s="56"/>
      <c r="G91" s="57"/>
    </row>
    <row r="92" spans="1:7" s="96" customFormat="1" ht="12.95" customHeight="1">
      <c r="A92" s="227"/>
      <c r="B92" s="56"/>
      <c r="C92" s="228">
        <f>G88</f>
        <v>501.28</v>
      </c>
      <c r="D92" s="112" t="s">
        <v>77</v>
      </c>
      <c r="E92" s="377">
        <f>+'Dados Gerais RSS'!D33</f>
        <v>1</v>
      </c>
      <c r="F92" s="102" t="s">
        <v>78</v>
      </c>
      <c r="G92" s="103">
        <f>TRUNC(C92*E92,2)</f>
        <v>501.28</v>
      </c>
    </row>
    <row r="93" spans="1:7" s="96" customFormat="1" ht="12.95" customHeight="1">
      <c r="A93" s="73"/>
      <c r="B93" s="56"/>
      <c r="C93" s="60" t="s">
        <v>391</v>
      </c>
      <c r="D93" s="56"/>
      <c r="E93" s="60" t="s">
        <v>390</v>
      </c>
      <c r="F93" s="56"/>
      <c r="G93" s="68"/>
    </row>
    <row r="94" spans="1:7" s="96" customFormat="1" ht="12.95" customHeight="1">
      <c r="A94" s="73"/>
      <c r="B94" s="56"/>
      <c r="C94" s="60" t="s">
        <v>256</v>
      </c>
      <c r="D94" s="56"/>
      <c r="E94" s="60"/>
      <c r="F94" s="56"/>
      <c r="G94" s="68"/>
    </row>
    <row r="95" spans="1:7" s="96" customFormat="1" ht="12.95" customHeight="1">
      <c r="A95" s="55"/>
      <c r="B95" s="56"/>
      <c r="C95" s="378" t="s">
        <v>389</v>
      </c>
      <c r="D95" s="112"/>
      <c r="E95" s="377"/>
      <c r="F95" s="102"/>
      <c r="G95" s="103">
        <f>G92</f>
        <v>501.28</v>
      </c>
    </row>
    <row r="96" spans="1:7" s="15" customFormat="1" ht="12.95" customHeight="1">
      <c r="A96" s="82"/>
      <c r="G96" s="84"/>
    </row>
    <row r="97" spans="1:8" s="15" customFormat="1" ht="12.95" customHeight="1">
      <c r="A97" s="82"/>
      <c r="G97" s="84"/>
    </row>
    <row r="98" spans="1:8" s="20" customFormat="1" ht="12.75" customHeight="1">
      <c r="A98" s="141" t="s">
        <v>258</v>
      </c>
      <c r="B98" s="229"/>
      <c r="C98" s="375">
        <f>'Dados Gerais RSS'!D12</f>
        <v>260</v>
      </c>
      <c r="D98" s="376"/>
      <c r="E98" s="375">
        <f>TRUNC(G95/'Dados Gerais RSS'!D13,2)</f>
        <v>23.87</v>
      </c>
      <c r="F98" s="230"/>
      <c r="G98" s="113">
        <f>E98*C98</f>
        <v>6206.2</v>
      </c>
    </row>
    <row r="99" spans="1:8" s="15" customFormat="1" ht="12.95" customHeight="1">
      <c r="A99" s="82"/>
      <c r="C99" s="13" t="str">
        <f>'Dados Gerais RSS'!C12</f>
        <v>Dias Coleta Anual</v>
      </c>
      <c r="E99" s="13" t="s">
        <v>259</v>
      </c>
      <c r="G99" s="84"/>
    </row>
    <row r="100" spans="1:8" s="15" customFormat="1" ht="12.95" customHeight="1">
      <c r="A100" s="82"/>
      <c r="C100" s="13"/>
      <c r="E100" s="13"/>
      <c r="G100" s="84"/>
    </row>
    <row r="101" spans="1:8" s="20" customFormat="1" ht="12.95" customHeight="1">
      <c r="A101" s="374" t="s">
        <v>388</v>
      </c>
      <c r="B101" s="373"/>
      <c r="C101" s="372"/>
      <c r="D101" s="373"/>
      <c r="E101" s="372"/>
      <c r="F101" s="371"/>
      <c r="G101" s="127">
        <f>G98+G77+G40+G14</f>
        <v>46100.91</v>
      </c>
    </row>
    <row r="102" spans="1:8" s="15" customFormat="1" ht="12.95" customHeight="1">
      <c r="A102" s="76"/>
      <c r="B102" s="56"/>
      <c r="C102" s="76"/>
      <c r="D102" s="56"/>
      <c r="E102" s="231"/>
      <c r="F102" s="56"/>
      <c r="G102" s="66"/>
    </row>
    <row r="103" spans="1:8">
      <c r="A103" s="681"/>
      <c r="B103" s="678"/>
      <c r="C103" s="678"/>
      <c r="D103" s="678"/>
      <c r="E103" s="678"/>
      <c r="F103" s="678"/>
      <c r="G103" s="678"/>
    </row>
    <row r="104" spans="1:8">
      <c r="A104" s="678"/>
      <c r="B104" s="678"/>
      <c r="C104" s="678"/>
      <c r="D104" s="678"/>
      <c r="E104" s="678"/>
      <c r="F104" s="678"/>
      <c r="G104" s="678"/>
    </row>
    <row r="105" spans="1:8" ht="19.5" customHeight="1">
      <c r="A105" s="679"/>
      <c r="B105" s="679"/>
      <c r="C105" s="679"/>
      <c r="D105" s="679"/>
      <c r="E105" s="679"/>
      <c r="F105" s="679"/>
      <c r="G105" s="679"/>
      <c r="H105" s="233"/>
    </row>
    <row r="106" spans="1:8">
      <c r="A106" s="232"/>
      <c r="B106" s="232"/>
      <c r="C106" s="232"/>
      <c r="D106" s="232"/>
      <c r="E106" s="232"/>
      <c r="F106" s="232"/>
      <c r="G106" s="232"/>
      <c r="H106" s="233"/>
    </row>
    <row r="107" spans="1:8">
      <c r="A107" s="232"/>
      <c r="B107" s="232"/>
      <c r="C107" s="232"/>
      <c r="D107" s="232"/>
      <c r="E107" s="232"/>
      <c r="F107" s="232"/>
      <c r="G107" s="232"/>
      <c r="H107" s="233"/>
    </row>
    <row r="108" spans="1:8">
      <c r="A108" s="232"/>
      <c r="B108" s="370"/>
      <c r="C108" s="370"/>
      <c r="D108" s="370"/>
      <c r="E108" s="370"/>
      <c r="F108" s="370"/>
      <c r="G108" s="370"/>
      <c r="H108" s="233"/>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54" customWidth="1"/>
    <col min="2" max="2" width="6.42578125" style="54" customWidth="1"/>
    <col min="3" max="3" width="16.140625" style="54" bestFit="1" customWidth="1"/>
    <col min="4" max="4" width="1.7109375" style="54" customWidth="1"/>
    <col min="5" max="5" width="20.7109375" style="54" customWidth="1"/>
    <col min="6" max="6" width="4.85546875" style="54" customWidth="1"/>
    <col min="7" max="7" width="17.42578125" style="54" customWidth="1"/>
    <col min="8" max="8" width="33.5703125" style="54" hidden="1" customWidth="1"/>
    <col min="9" max="9" width="8.85546875" style="27" hidden="1" customWidth="1"/>
    <col min="10" max="13" width="0" style="54" hidden="1" customWidth="1"/>
    <col min="14" max="16384" width="9.140625" style="54"/>
  </cols>
  <sheetData>
    <row r="1" spans="1:9" s="53" customFormat="1">
      <c r="A1" s="667" t="s">
        <v>265</v>
      </c>
      <c r="B1" s="667"/>
      <c r="C1" s="667"/>
      <c r="D1" s="667"/>
      <c r="E1" s="667"/>
      <c r="F1" s="667"/>
      <c r="G1" s="667"/>
      <c r="H1" s="52"/>
      <c r="I1" s="52"/>
    </row>
    <row r="2" spans="1:9">
      <c r="A2" s="668" t="s">
        <v>371</v>
      </c>
      <c r="B2" s="668"/>
      <c r="C2" s="668"/>
      <c r="D2" s="668" t="s">
        <v>76</v>
      </c>
      <c r="E2" s="668"/>
      <c r="F2" s="668"/>
      <c r="G2" s="668"/>
    </row>
    <row r="3" spans="1:9" s="96" customFormat="1" ht="12.95" customHeight="1">
      <c r="A3" s="669">
        <f>G110</f>
        <v>22401.599999999999</v>
      </c>
      <c r="B3" s="670"/>
      <c r="C3" s="671"/>
      <c r="D3" s="672" t="e">
        <f>A3/'Custos Totais RSS'!F22</f>
        <v>#REF!</v>
      </c>
      <c r="E3" s="672"/>
      <c r="F3" s="672"/>
      <c r="G3" s="672"/>
      <c r="H3" s="13"/>
      <c r="I3" s="15"/>
    </row>
    <row r="4" spans="1:9" s="96" customFormat="1" ht="12.95" customHeight="1">
      <c r="A4" s="82"/>
      <c r="B4" s="15"/>
      <c r="C4" s="15"/>
      <c r="D4" s="15"/>
      <c r="E4" s="15"/>
      <c r="F4" s="15"/>
      <c r="G4" s="84"/>
      <c r="H4" s="13"/>
      <c r="I4" s="15"/>
    </row>
    <row r="5" spans="1:9" s="96" customFormat="1" ht="12.95" customHeight="1">
      <c r="A5" s="195" t="s">
        <v>266</v>
      </c>
      <c r="B5" s="15"/>
      <c r="C5" s="15"/>
      <c r="D5" s="15"/>
      <c r="E5" s="15"/>
      <c r="F5" s="15"/>
      <c r="G5" s="84"/>
      <c r="H5" s="13"/>
      <c r="I5" s="15"/>
    </row>
    <row r="6" spans="1:9" s="96" customFormat="1" ht="7.5" customHeight="1">
      <c r="A6" s="173"/>
      <c r="B6" s="15"/>
      <c r="C6" s="15"/>
      <c r="D6" s="15"/>
      <c r="E6" s="15"/>
      <c r="F6" s="15"/>
      <c r="G6" s="84"/>
      <c r="H6" s="13"/>
      <c r="I6" s="15"/>
    </row>
    <row r="7" spans="1:9" s="96" customFormat="1" ht="12.95" hidden="1" customHeight="1">
      <c r="A7" s="239" t="s">
        <v>409</v>
      </c>
      <c r="B7" s="15"/>
      <c r="C7" s="15"/>
      <c r="D7" s="15"/>
      <c r="E7" s="15"/>
      <c r="F7" s="15"/>
      <c r="G7" s="84"/>
      <c r="H7" s="13"/>
      <c r="I7" s="15"/>
    </row>
    <row r="8" spans="1:9" s="96" customFormat="1" ht="12.95" hidden="1" customHeight="1">
      <c r="A8" s="240">
        <f>'Dados Gerais RSS'!D26</f>
        <v>0</v>
      </c>
      <c r="B8" s="112" t="s">
        <v>267</v>
      </c>
      <c r="C8" s="99">
        <f>'3.0 - Custos Dependentes (Km)'!C55</f>
        <v>0</v>
      </c>
      <c r="D8" s="112" t="s">
        <v>267</v>
      </c>
      <c r="E8" s="99">
        <f>'Dados Gerais RSS'!D29/100*'Dados Gerais RSS'!D26</f>
        <v>0</v>
      </c>
      <c r="F8" s="102" t="s">
        <v>78</v>
      </c>
      <c r="G8" s="103">
        <f>A8-C8-E8</f>
        <v>0</v>
      </c>
      <c r="H8" s="14" t="s">
        <v>410</v>
      </c>
      <c r="I8" s="15"/>
    </row>
    <row r="9" spans="1:9" s="96" customFormat="1" ht="12.95" hidden="1" customHeight="1">
      <c r="A9" s="62" t="s">
        <v>268</v>
      </c>
      <c r="B9" s="56"/>
      <c r="C9" s="60" t="s">
        <v>269</v>
      </c>
      <c r="D9" s="56"/>
      <c r="E9" s="60" t="s">
        <v>270</v>
      </c>
      <c r="F9" s="56"/>
      <c r="G9" s="75" t="s">
        <v>271</v>
      </c>
      <c r="H9" s="13"/>
      <c r="I9" s="15"/>
    </row>
    <row r="10" spans="1:9" s="96" customFormat="1" ht="12.95" hidden="1" customHeight="1">
      <c r="A10" s="62" t="s">
        <v>272</v>
      </c>
      <c r="B10" s="56"/>
      <c r="C10" s="60" t="s">
        <v>273</v>
      </c>
      <c r="D10" s="56"/>
      <c r="E10" s="60" t="s">
        <v>274</v>
      </c>
      <c r="F10" s="56"/>
      <c r="G10" s="75" t="s">
        <v>275</v>
      </c>
      <c r="H10" s="13"/>
      <c r="I10" s="15"/>
    </row>
    <row r="11" spans="1:9" s="96" customFormat="1" ht="12.95" hidden="1" customHeight="1">
      <c r="A11" s="73"/>
      <c r="B11" s="56"/>
      <c r="C11" s="56"/>
      <c r="D11" s="56"/>
      <c r="E11" s="56"/>
      <c r="F11" s="56"/>
      <c r="G11" s="57"/>
      <c r="H11" s="13"/>
      <c r="I11" s="15"/>
    </row>
    <row r="12" spans="1:9" s="96" customFormat="1" ht="12.95" hidden="1" customHeight="1">
      <c r="A12" s="73"/>
      <c r="B12" s="56"/>
      <c r="C12" s="228">
        <f>G8</f>
        <v>0</v>
      </c>
      <c r="D12" s="112" t="s">
        <v>170</v>
      </c>
      <c r="E12" s="241">
        <f>'Dados Gerais RSS'!D28</f>
        <v>0</v>
      </c>
      <c r="F12" s="102" t="s">
        <v>78</v>
      </c>
      <c r="G12" s="103">
        <f>IF( E12=0,0,C12/E12)</f>
        <v>0</v>
      </c>
      <c r="H12" s="13"/>
      <c r="I12" s="15"/>
    </row>
    <row r="13" spans="1:9" s="96" customFormat="1" ht="12.95" hidden="1" customHeight="1">
      <c r="A13" s="73"/>
      <c r="B13" s="56"/>
      <c r="C13" s="60" t="s">
        <v>271</v>
      </c>
      <c r="D13" s="60"/>
      <c r="E13" s="60" t="s">
        <v>244</v>
      </c>
      <c r="F13" s="56"/>
      <c r="G13" s="57"/>
      <c r="H13" s="13"/>
      <c r="I13" s="15"/>
    </row>
    <row r="14" spans="1:9" s="96" customFormat="1" ht="12.95" hidden="1" customHeight="1">
      <c r="A14" s="73"/>
      <c r="B14" s="56"/>
      <c r="C14" s="60" t="s">
        <v>275</v>
      </c>
      <c r="D14" s="60"/>
      <c r="E14" s="60" t="s">
        <v>276</v>
      </c>
      <c r="F14" s="56"/>
      <c r="G14" s="57"/>
      <c r="H14" s="13"/>
      <c r="I14" s="15"/>
    </row>
    <row r="15" spans="1:9" s="96" customFormat="1" ht="9.75" hidden="1" customHeight="1">
      <c r="A15" s="73"/>
      <c r="B15" s="56"/>
      <c r="C15" s="56"/>
      <c r="D15" s="56"/>
      <c r="E15" s="56"/>
      <c r="F15" s="56"/>
      <c r="G15" s="57"/>
      <c r="H15" s="13"/>
      <c r="I15" s="15"/>
    </row>
    <row r="16" spans="1:9" s="96" customFormat="1" ht="12.95" hidden="1" customHeight="1">
      <c r="A16" s="239" t="s">
        <v>411</v>
      </c>
      <c r="B16" s="15"/>
      <c r="C16" s="15"/>
      <c r="D16" s="15"/>
      <c r="E16" s="15"/>
      <c r="F16" s="15"/>
      <c r="G16" s="84"/>
      <c r="H16" s="13"/>
      <c r="I16" s="15"/>
    </row>
    <row r="17" spans="1:10" s="96" customFormat="1" ht="12.95" hidden="1" customHeight="1">
      <c r="A17" s="240">
        <f>'Dados Gerais RSS'!D38</f>
        <v>0</v>
      </c>
      <c r="B17" s="112"/>
      <c r="C17" s="99" t="s">
        <v>267</v>
      </c>
      <c r="D17" s="112"/>
      <c r="E17" s="99">
        <f>'Dados Gerais RSS'!D41/100*'Dados Gerais RSS'!D38</f>
        <v>0</v>
      </c>
      <c r="F17" s="102" t="s">
        <v>78</v>
      </c>
      <c r="G17" s="103">
        <f>A17-E17</f>
        <v>0</v>
      </c>
      <c r="H17" s="14" t="s">
        <v>410</v>
      </c>
      <c r="I17" s="15"/>
    </row>
    <row r="18" spans="1:10" s="96" customFormat="1" ht="12.95" hidden="1" customHeight="1">
      <c r="A18" s="62" t="s">
        <v>270</v>
      </c>
      <c r="B18" s="56"/>
      <c r="C18" s="60"/>
      <c r="D18" s="56"/>
      <c r="E18" s="60" t="s">
        <v>270</v>
      </c>
      <c r="F18" s="56"/>
      <c r="G18" s="75" t="s">
        <v>271</v>
      </c>
      <c r="H18" s="13"/>
      <c r="I18" s="15"/>
    </row>
    <row r="19" spans="1:10" s="96" customFormat="1" ht="12.95" hidden="1" customHeight="1">
      <c r="A19" s="62" t="s">
        <v>277</v>
      </c>
      <c r="B19" s="56"/>
      <c r="C19" s="60"/>
      <c r="D19" s="56"/>
      <c r="E19" s="60" t="s">
        <v>274</v>
      </c>
      <c r="F19" s="56"/>
      <c r="G19" s="75" t="s">
        <v>275</v>
      </c>
      <c r="H19" s="13"/>
      <c r="I19" s="15"/>
    </row>
    <row r="20" spans="1:10" s="96" customFormat="1" ht="12.95" hidden="1" customHeight="1">
      <c r="A20" s="73"/>
      <c r="B20" s="56"/>
      <c r="C20" s="56"/>
      <c r="D20" s="56"/>
      <c r="E20" s="56"/>
      <c r="F20" s="56"/>
      <c r="G20" s="57"/>
      <c r="H20" s="13"/>
      <c r="I20" s="15"/>
    </row>
    <row r="21" spans="1:10" s="96" customFormat="1" ht="12.95" hidden="1" customHeight="1">
      <c r="A21" s="73"/>
      <c r="B21" s="56"/>
      <c r="C21" s="228">
        <f>G17</f>
        <v>0</v>
      </c>
      <c r="D21" s="112" t="s">
        <v>170</v>
      </c>
      <c r="E21" s="241">
        <f>'Dados Gerais RSS'!D40</f>
        <v>0</v>
      </c>
      <c r="F21" s="102" t="s">
        <v>78</v>
      </c>
      <c r="G21" s="103">
        <f>IF(E21=0,0,C21/E21)</f>
        <v>0</v>
      </c>
      <c r="H21" s="13"/>
      <c r="I21" s="15"/>
    </row>
    <row r="22" spans="1:10" s="96" customFormat="1" ht="12.95" hidden="1" customHeight="1">
      <c r="A22" s="73"/>
      <c r="B22" s="56"/>
      <c r="C22" s="60" t="s">
        <v>271</v>
      </c>
      <c r="D22" s="60"/>
      <c r="E22" s="60" t="s">
        <v>244</v>
      </c>
      <c r="F22" s="56"/>
      <c r="G22" s="57"/>
      <c r="H22" s="13"/>
      <c r="I22" s="15"/>
    </row>
    <row r="23" spans="1:10" s="96" customFormat="1" ht="12.95" hidden="1" customHeight="1">
      <c r="A23" s="73"/>
      <c r="B23" s="56"/>
      <c r="C23" s="60" t="s">
        <v>275</v>
      </c>
      <c r="D23" s="60"/>
      <c r="E23" s="60" t="s">
        <v>276</v>
      </c>
      <c r="F23" s="56"/>
      <c r="G23" s="57"/>
      <c r="H23" s="13"/>
      <c r="I23" s="15"/>
    </row>
    <row r="24" spans="1:10" s="96" customFormat="1" ht="12.95" hidden="1" customHeight="1">
      <c r="A24" s="73"/>
      <c r="B24" s="56"/>
      <c r="C24" s="56"/>
      <c r="D24" s="56"/>
      <c r="E24" s="56"/>
      <c r="F24" s="56"/>
      <c r="G24" s="57"/>
      <c r="H24" s="13"/>
      <c r="I24" s="15"/>
    </row>
    <row r="25" spans="1:10" s="96" customFormat="1" ht="12.95" hidden="1" customHeight="1">
      <c r="A25" s="73"/>
      <c r="B25" s="56"/>
      <c r="C25" s="56"/>
      <c r="D25" s="56"/>
      <c r="E25" s="242" t="s">
        <v>278</v>
      </c>
      <c r="F25" s="102" t="s">
        <v>78</v>
      </c>
      <c r="G25" s="243" t="e">
        <f>'Dados Gerais RSS'!#REF!</f>
        <v>#REF!</v>
      </c>
      <c r="H25" s="13"/>
      <c r="I25" s="15"/>
    </row>
    <row r="26" spans="1:10" s="96" customFormat="1" ht="12.95" hidden="1" customHeight="1">
      <c r="A26" s="73"/>
      <c r="B26" s="56"/>
      <c r="C26" s="56"/>
      <c r="D26" s="56"/>
      <c r="E26" s="242"/>
      <c r="F26" s="244"/>
      <c r="G26" s="243"/>
      <c r="H26" s="13"/>
      <c r="I26" s="15"/>
    </row>
    <row r="27" spans="1:10" s="96" customFormat="1" ht="12.95" hidden="1" customHeight="1">
      <c r="A27" s="245" t="s">
        <v>279</v>
      </c>
      <c r="B27" s="111"/>
      <c r="C27" s="111"/>
      <c r="D27" s="111"/>
      <c r="E27" s="111"/>
      <c r="F27" s="102" t="s">
        <v>78</v>
      </c>
      <c r="G27" s="103" t="e">
        <f>(G12+G21)*G25</f>
        <v>#REF!</v>
      </c>
      <c r="H27" s="13"/>
      <c r="I27" s="15"/>
    </row>
    <row r="28" spans="1:10" s="96" customFormat="1" ht="12.95" customHeight="1">
      <c r="A28" s="239" t="s">
        <v>412</v>
      </c>
      <c r="B28" s="15"/>
      <c r="C28" s="15"/>
      <c r="D28" s="15"/>
      <c r="E28" s="15"/>
      <c r="F28" s="15"/>
      <c r="G28" s="84"/>
      <c r="H28" s="13"/>
      <c r="I28" s="15"/>
      <c r="J28" s="353"/>
    </row>
    <row r="29" spans="1:10" s="96" customFormat="1" ht="12.95" customHeight="1">
      <c r="A29" s="239"/>
      <c r="B29" s="15"/>
      <c r="C29" s="15"/>
      <c r="D29" s="15"/>
      <c r="E29" s="15"/>
      <c r="F29" s="15"/>
      <c r="G29" s="84"/>
      <c r="H29" s="13"/>
      <c r="I29" s="15"/>
      <c r="J29" s="353"/>
    </row>
    <row r="30" spans="1:10" s="96" customFormat="1" ht="12.95" customHeight="1">
      <c r="A30" s="240">
        <f>'Dados Gerais RSS'!D32</f>
        <v>62660</v>
      </c>
      <c r="B30" s="112" t="s">
        <v>267</v>
      </c>
      <c r="C30" s="99">
        <f>'3.0 - Custos Dependentes (Km)'!C70</f>
        <v>711.08</v>
      </c>
      <c r="D30" s="112" t="s">
        <v>267</v>
      </c>
      <c r="E30" s="99">
        <f>TRUNC('Dados Gerais RSS'!D35/100*'Dados Gerais RSS'!D32,2)</f>
        <v>12532</v>
      </c>
      <c r="F30" s="102" t="s">
        <v>78</v>
      </c>
      <c r="G30" s="103">
        <f>A30-C30-E30</f>
        <v>49416.92</v>
      </c>
      <c r="H30" s="14" t="s">
        <v>410</v>
      </c>
      <c r="I30" s="15"/>
    </row>
    <row r="31" spans="1:10" s="96" customFormat="1" ht="12.95" customHeight="1">
      <c r="A31" s="62" t="s">
        <v>270</v>
      </c>
      <c r="B31" s="56"/>
      <c r="C31" s="60" t="s">
        <v>269</v>
      </c>
      <c r="D31" s="56"/>
      <c r="E31" s="60" t="s">
        <v>270</v>
      </c>
      <c r="F31" s="56"/>
      <c r="G31" s="75" t="s">
        <v>271</v>
      </c>
      <c r="H31" s="13"/>
      <c r="I31" s="15"/>
    </row>
    <row r="32" spans="1:10" s="96" customFormat="1" ht="12.95" customHeight="1">
      <c r="A32" s="62" t="s">
        <v>272</v>
      </c>
      <c r="B32" s="56"/>
      <c r="C32" s="60" t="s">
        <v>273</v>
      </c>
      <c r="D32" s="56"/>
      <c r="E32" s="60" t="s">
        <v>274</v>
      </c>
      <c r="F32" s="56"/>
      <c r="G32" s="75" t="s">
        <v>275</v>
      </c>
      <c r="H32" s="13"/>
      <c r="I32" s="15"/>
    </row>
    <row r="33" spans="1:9" s="96" customFormat="1" ht="12.95" customHeight="1">
      <c r="A33" s="73"/>
      <c r="B33" s="56"/>
      <c r="C33" s="56"/>
      <c r="D33" s="56"/>
      <c r="E33" s="56"/>
      <c r="F33" s="56"/>
      <c r="G33" s="57"/>
      <c r="H33" s="13"/>
      <c r="I33" s="15"/>
    </row>
    <row r="34" spans="1:9" s="96" customFormat="1" ht="12.95" customHeight="1">
      <c r="A34" s="73"/>
      <c r="B34" s="56"/>
      <c r="C34" s="228">
        <f>G30</f>
        <v>49416.92</v>
      </c>
      <c r="D34" s="112" t="s">
        <v>170</v>
      </c>
      <c r="E34" s="241">
        <f>'Dados Gerais RSS'!D34</f>
        <v>60</v>
      </c>
      <c r="F34" s="102" t="s">
        <v>78</v>
      </c>
      <c r="G34" s="103">
        <f>IF(E34=0,0,C34/E34)</f>
        <v>823.6153333333333</v>
      </c>
      <c r="H34" s="13"/>
      <c r="I34" s="15"/>
    </row>
    <row r="35" spans="1:9" s="96" customFormat="1" ht="12.95" customHeight="1">
      <c r="A35" s="73"/>
      <c r="B35" s="56"/>
      <c r="C35" s="60" t="s">
        <v>271</v>
      </c>
      <c r="D35" s="60"/>
      <c r="E35" s="60" t="s">
        <v>244</v>
      </c>
      <c r="F35" s="56"/>
      <c r="G35" s="57"/>
      <c r="H35" s="13"/>
      <c r="I35" s="15"/>
    </row>
    <row r="36" spans="1:9" s="96" customFormat="1" ht="12.95" customHeight="1">
      <c r="A36" s="73"/>
      <c r="B36" s="56"/>
      <c r="C36" s="60" t="s">
        <v>275</v>
      </c>
      <c r="D36" s="60"/>
      <c r="E36" s="60" t="s">
        <v>276</v>
      </c>
      <c r="F36" s="56"/>
      <c r="G36" s="57"/>
      <c r="H36" s="13"/>
      <c r="I36" s="15"/>
    </row>
    <row r="37" spans="1:9" s="96" customFormat="1" ht="12.95" customHeight="1">
      <c r="A37" s="73"/>
      <c r="B37" s="56"/>
      <c r="C37" s="60"/>
      <c r="D37" s="60"/>
      <c r="E37" s="60"/>
      <c r="F37" s="56"/>
      <c r="G37" s="57"/>
      <c r="H37" s="13"/>
      <c r="I37" s="15"/>
    </row>
    <row r="38" spans="1:9" s="96" customFormat="1" ht="12.95" customHeight="1">
      <c r="A38" s="73"/>
      <c r="B38" s="56"/>
      <c r="C38" s="56"/>
      <c r="D38" s="56"/>
      <c r="E38" s="242" t="s">
        <v>280</v>
      </c>
      <c r="F38" s="102" t="s">
        <v>78</v>
      </c>
      <c r="G38" s="246">
        <f>'Dados Gerais RSS'!D33</f>
        <v>1</v>
      </c>
      <c r="H38" s="13"/>
      <c r="I38" s="15"/>
    </row>
    <row r="39" spans="1:9" s="96" customFormat="1" ht="12.95" customHeight="1">
      <c r="A39" s="245" t="s">
        <v>281</v>
      </c>
      <c r="B39" s="111"/>
      <c r="C39" s="111"/>
      <c r="D39" s="111"/>
      <c r="E39" s="111"/>
      <c r="F39" s="102"/>
      <c r="G39" s="103">
        <f>TRUNC(G38*G34,2)</f>
        <v>823.61</v>
      </c>
      <c r="H39" s="13"/>
      <c r="I39" s="15"/>
    </row>
    <row r="40" spans="1:9" s="96" customFormat="1" ht="12.95" customHeight="1">
      <c r="A40" s="245"/>
      <c r="B40" s="111"/>
      <c r="C40" s="111"/>
      <c r="D40" s="111"/>
      <c r="E40" s="111"/>
      <c r="F40" s="102"/>
      <c r="G40" s="75"/>
      <c r="H40" s="13"/>
      <c r="I40" s="15"/>
    </row>
    <row r="41" spans="1:9" s="96" customFormat="1" ht="12.95" customHeight="1">
      <c r="A41" s="141" t="s">
        <v>282</v>
      </c>
      <c r="B41" s="111"/>
      <c r="C41" s="111"/>
      <c r="D41" s="111"/>
      <c r="E41" s="111"/>
      <c r="F41" s="102"/>
      <c r="G41" s="127">
        <f>G39</f>
        <v>823.61</v>
      </c>
      <c r="H41" s="20"/>
      <c r="I41" s="393"/>
    </row>
    <row r="42" spans="1:9" s="96" customFormat="1" ht="12.95" customHeight="1">
      <c r="A42" s="128"/>
      <c r="B42" s="90"/>
      <c r="C42" s="90"/>
      <c r="D42" s="90"/>
      <c r="E42" s="90"/>
      <c r="F42" s="90"/>
      <c r="G42" s="116"/>
      <c r="H42" s="15"/>
      <c r="I42" s="15"/>
    </row>
    <row r="43" spans="1:9" s="96" customFormat="1" ht="12.95" customHeight="1">
      <c r="A43" s="56"/>
      <c r="B43" s="56"/>
      <c r="C43" s="56"/>
      <c r="D43" s="56"/>
      <c r="E43" s="56"/>
      <c r="F43" s="56"/>
      <c r="G43" s="56"/>
      <c r="H43" s="13"/>
      <c r="I43" s="15"/>
    </row>
    <row r="44" spans="1:9" s="96" customFormat="1" ht="12.95" customHeight="1">
      <c r="A44" s="129" t="s">
        <v>283</v>
      </c>
      <c r="B44" s="94"/>
      <c r="C44" s="94"/>
      <c r="D44" s="94"/>
      <c r="E44" s="94"/>
      <c r="F44" s="94"/>
      <c r="G44" s="95"/>
      <c r="H44" s="13"/>
      <c r="I44" s="15"/>
    </row>
    <row r="45" spans="1:9" s="96" customFormat="1" ht="12.95" customHeight="1">
      <c r="A45" s="73"/>
      <c r="B45" s="56"/>
      <c r="C45" s="56"/>
      <c r="D45" s="56"/>
      <c r="E45" s="56"/>
      <c r="F45" s="56"/>
      <c r="G45" s="57"/>
      <c r="H45" s="13"/>
      <c r="I45" s="15"/>
    </row>
    <row r="46" spans="1:9" s="96" customFormat="1" ht="12.95" hidden="1" customHeight="1">
      <c r="A46" s="120" t="s">
        <v>413</v>
      </c>
      <c r="B46" s="56"/>
      <c r="C46" s="56"/>
      <c r="D46" s="56"/>
      <c r="E46" s="56"/>
      <c r="F46" s="56"/>
      <c r="G46" s="57"/>
      <c r="H46" s="13"/>
      <c r="I46" s="15"/>
    </row>
    <row r="47" spans="1:9" s="96" customFormat="1" ht="12.95" hidden="1" customHeight="1">
      <c r="A47" s="240">
        <f>'Dados Gerais RSS'!D26</f>
        <v>0</v>
      </c>
      <c r="B47" s="99"/>
      <c r="C47" s="99"/>
      <c r="D47" s="99" t="s">
        <v>77</v>
      </c>
      <c r="E47" s="122">
        <v>8.0000000000000002E-3</v>
      </c>
      <c r="F47" s="102" t="s">
        <v>78</v>
      </c>
      <c r="G47" s="103">
        <f>A47*E47</f>
        <v>0</v>
      </c>
      <c r="H47" s="13"/>
      <c r="I47" s="15"/>
    </row>
    <row r="48" spans="1:9" s="96" customFormat="1" ht="12.95" hidden="1" customHeight="1">
      <c r="A48" s="62" t="s">
        <v>270</v>
      </c>
      <c r="B48" s="56"/>
      <c r="C48" s="60"/>
      <c r="D48" s="56"/>
      <c r="E48" s="60" t="s">
        <v>284</v>
      </c>
      <c r="F48" s="56"/>
      <c r="G48" s="75" t="s">
        <v>241</v>
      </c>
      <c r="H48" s="13"/>
      <c r="I48" s="15"/>
    </row>
    <row r="49" spans="1:9" s="96" customFormat="1" ht="12.95" hidden="1" customHeight="1">
      <c r="A49" s="62" t="s">
        <v>272</v>
      </c>
      <c r="B49" s="56"/>
      <c r="C49" s="54"/>
      <c r="D49" s="56"/>
      <c r="E49" s="60" t="s">
        <v>286</v>
      </c>
      <c r="F49" s="56"/>
      <c r="G49" s="75" t="s">
        <v>285</v>
      </c>
      <c r="H49" s="13"/>
      <c r="I49" s="15"/>
    </row>
    <row r="50" spans="1:9" s="96" customFormat="1" ht="12.95" hidden="1" customHeight="1">
      <c r="A50" s="73"/>
      <c r="B50" s="56"/>
      <c r="C50" s="56"/>
      <c r="D50" s="56"/>
      <c r="E50" s="56"/>
      <c r="F50" s="56"/>
      <c r="G50" s="57"/>
      <c r="H50" s="13"/>
      <c r="I50" s="15"/>
    </row>
    <row r="51" spans="1:9" s="96" customFormat="1" ht="12.95" hidden="1" customHeight="1">
      <c r="A51" s="73"/>
      <c r="B51" s="56"/>
      <c r="C51" s="56"/>
      <c r="D51" s="56"/>
      <c r="E51" s="56"/>
      <c r="F51" s="56"/>
      <c r="G51" s="57"/>
      <c r="H51" s="13"/>
      <c r="I51" s="15"/>
    </row>
    <row r="52" spans="1:9" s="96" customFormat="1" ht="12.95" hidden="1" customHeight="1">
      <c r="A52" s="120" t="s">
        <v>414</v>
      </c>
      <c r="B52" s="56"/>
      <c r="C52" s="56"/>
      <c r="D52" s="56"/>
      <c r="E52" s="56"/>
      <c r="F52" s="56"/>
      <c r="G52" s="57"/>
      <c r="H52" s="13"/>
      <c r="I52" s="15"/>
    </row>
    <row r="53" spans="1:9" s="96" customFormat="1" ht="12.95" hidden="1" customHeight="1">
      <c r="A53" s="240">
        <f>'Dados Gerais RSS'!D38</f>
        <v>0</v>
      </c>
      <c r="B53" s="99"/>
      <c r="C53" s="241"/>
      <c r="D53" s="99" t="s">
        <v>77</v>
      </c>
      <c r="E53" s="124">
        <f>+E47</f>
        <v>8.0000000000000002E-3</v>
      </c>
      <c r="F53" s="102" t="s">
        <v>78</v>
      </c>
      <c r="G53" s="103">
        <f>A53*E53</f>
        <v>0</v>
      </c>
      <c r="H53" s="13"/>
      <c r="I53" s="15"/>
    </row>
    <row r="54" spans="1:9" s="96" customFormat="1" ht="12.95" hidden="1" customHeight="1">
      <c r="A54" s="62" t="s">
        <v>270</v>
      </c>
      <c r="B54" s="56"/>
      <c r="C54" s="60"/>
      <c r="D54" s="56"/>
      <c r="E54" s="60" t="s">
        <v>284</v>
      </c>
      <c r="F54" s="56"/>
      <c r="G54" s="75" t="s">
        <v>241</v>
      </c>
      <c r="H54" s="13"/>
      <c r="I54" s="15"/>
    </row>
    <row r="55" spans="1:9" s="96" customFormat="1" ht="12.95" hidden="1" customHeight="1">
      <c r="A55" s="62" t="s">
        <v>277</v>
      </c>
      <c r="B55" s="56"/>
      <c r="C55" s="60"/>
      <c r="D55" s="56"/>
      <c r="E55" s="60" t="s">
        <v>286</v>
      </c>
      <c r="F55" s="56"/>
      <c r="G55" s="75" t="s">
        <v>285</v>
      </c>
      <c r="H55" s="13"/>
      <c r="I55" s="15"/>
    </row>
    <row r="56" spans="1:9" s="96" customFormat="1" ht="12.95" hidden="1" customHeight="1">
      <c r="A56" s="73"/>
      <c r="B56" s="56"/>
      <c r="C56" s="56"/>
      <c r="D56" s="56"/>
      <c r="E56" s="56"/>
      <c r="F56" s="56"/>
      <c r="G56" s="57"/>
      <c r="H56" s="13"/>
      <c r="I56" s="15"/>
    </row>
    <row r="57" spans="1:9" s="96" customFormat="1" ht="12.95" hidden="1" customHeight="1">
      <c r="A57" s="73"/>
      <c r="B57" s="56"/>
      <c r="C57" s="56"/>
      <c r="D57" s="56"/>
      <c r="E57" s="242" t="s">
        <v>287</v>
      </c>
      <c r="F57" s="102" t="s">
        <v>78</v>
      </c>
      <c r="G57" s="243" t="e">
        <f>G25</f>
        <v>#REF!</v>
      </c>
      <c r="H57" s="13"/>
      <c r="I57" s="15"/>
    </row>
    <row r="58" spans="1:9" s="96" customFormat="1" ht="12.95" hidden="1" customHeight="1">
      <c r="A58" s="73"/>
      <c r="B58" s="56"/>
      <c r="C58" s="56"/>
      <c r="D58" s="56"/>
      <c r="E58" s="242"/>
      <c r="F58" s="244"/>
      <c r="G58" s="243"/>
      <c r="H58" s="13"/>
      <c r="I58" s="15"/>
    </row>
    <row r="59" spans="1:9" s="96" customFormat="1" ht="12.95" hidden="1" customHeight="1">
      <c r="A59" s="245" t="s">
        <v>288</v>
      </c>
      <c r="B59" s="111"/>
      <c r="C59" s="111"/>
      <c r="D59" s="111"/>
      <c r="E59" s="111"/>
      <c r="F59" s="102"/>
      <c r="G59" s="103" t="e">
        <f>(G47+G53)*G57</f>
        <v>#REF!</v>
      </c>
      <c r="H59" s="13"/>
      <c r="I59" s="15"/>
    </row>
    <row r="60" spans="1:9" s="96" customFormat="1" ht="12.95" hidden="1" customHeight="1">
      <c r="A60" s="73"/>
      <c r="B60" s="56"/>
      <c r="C60" s="56"/>
      <c r="D60" s="56"/>
      <c r="E60" s="56"/>
      <c r="F60" s="56"/>
      <c r="G60" s="57"/>
      <c r="H60" s="13"/>
      <c r="I60" s="15"/>
    </row>
    <row r="61" spans="1:9" s="96" customFormat="1" ht="12.95" customHeight="1">
      <c r="A61" s="120" t="s">
        <v>415</v>
      </c>
      <c r="B61" s="56"/>
      <c r="C61" s="56"/>
      <c r="D61" s="56"/>
      <c r="E61" s="56"/>
      <c r="F61" s="56"/>
      <c r="G61" s="57"/>
      <c r="H61" s="13"/>
      <c r="I61" s="15"/>
    </row>
    <row r="62" spans="1:9" s="96" customFormat="1" ht="12.95" customHeight="1">
      <c r="A62" s="240">
        <f>'Dados Gerais RSS'!D32+'Dados Gerais RSS'!D44</f>
        <v>62660</v>
      </c>
      <c r="B62" s="99"/>
      <c r="C62" s="99"/>
      <c r="D62" s="99" t="s">
        <v>77</v>
      </c>
      <c r="E62" s="122">
        <v>4.8999999999999998E-3</v>
      </c>
      <c r="F62" s="102" t="s">
        <v>78</v>
      </c>
      <c r="G62" s="103">
        <f>TRUNC(A62*E62,2)</f>
        <v>307.02999999999997</v>
      </c>
      <c r="H62" s="13"/>
      <c r="I62" s="15"/>
    </row>
    <row r="63" spans="1:9" s="96" customFormat="1" ht="12.95" customHeight="1">
      <c r="A63" s="62" t="s">
        <v>270</v>
      </c>
      <c r="B63" s="56"/>
      <c r="C63" s="60"/>
      <c r="D63" s="56"/>
      <c r="E63" s="60" t="s">
        <v>284</v>
      </c>
      <c r="F63" s="56"/>
      <c r="G63" s="75" t="s">
        <v>241</v>
      </c>
      <c r="H63" s="13"/>
      <c r="I63" s="15"/>
    </row>
    <row r="64" spans="1:9" s="96" customFormat="1" ht="12.95" customHeight="1">
      <c r="A64" s="62" t="s">
        <v>289</v>
      </c>
      <c r="B64" s="56"/>
      <c r="C64" s="60"/>
      <c r="D64" s="56"/>
      <c r="E64" s="60" t="s">
        <v>565</v>
      </c>
      <c r="F64" s="56"/>
      <c r="G64" s="75" t="s">
        <v>285</v>
      </c>
      <c r="H64" s="13"/>
      <c r="I64" s="15"/>
    </row>
    <row r="65" spans="1:9" s="96" customFormat="1" ht="12.95" customHeight="1">
      <c r="A65" s="73"/>
      <c r="B65" s="56"/>
      <c r="C65" s="56"/>
      <c r="D65" s="56"/>
      <c r="E65" s="56"/>
      <c r="F65" s="56"/>
      <c r="G65" s="57"/>
      <c r="H65" s="13"/>
      <c r="I65" s="15"/>
    </row>
    <row r="66" spans="1:9" s="96" customFormat="1" ht="12.95" customHeight="1">
      <c r="A66" s="73"/>
      <c r="B66" s="56"/>
      <c r="C66" s="60"/>
      <c r="D66" s="60"/>
      <c r="E66" s="99" t="s">
        <v>287</v>
      </c>
      <c r="F66" s="102" t="s">
        <v>78</v>
      </c>
      <c r="G66" s="246">
        <f>G38</f>
        <v>1</v>
      </c>
      <c r="H66" s="13"/>
      <c r="I66" s="15"/>
    </row>
    <row r="67" spans="1:9" s="96" customFormat="1" ht="12.95" customHeight="1">
      <c r="A67" s="73"/>
      <c r="B67" s="56"/>
      <c r="C67" s="60"/>
      <c r="D67" s="60"/>
      <c r="E67" s="60"/>
      <c r="F67" s="56"/>
      <c r="G67" s="247"/>
      <c r="H67" s="13"/>
      <c r="I67" s="15"/>
    </row>
    <row r="68" spans="1:9" s="96" customFormat="1" ht="12.95" customHeight="1">
      <c r="A68" s="245" t="s">
        <v>290</v>
      </c>
      <c r="B68" s="111"/>
      <c r="C68" s="111"/>
      <c r="D68" s="111"/>
      <c r="E68" s="111"/>
      <c r="F68" s="102" t="s">
        <v>78</v>
      </c>
      <c r="G68" s="103">
        <f>TRUNC(G66*G62,2)</f>
        <v>307.02999999999997</v>
      </c>
      <c r="H68" s="13"/>
      <c r="I68" s="15"/>
    </row>
    <row r="69" spans="1:9" s="96" customFormat="1" ht="12.95" customHeight="1">
      <c r="A69" s="245"/>
      <c r="B69" s="111"/>
      <c r="C69" s="111"/>
      <c r="D69" s="111"/>
      <c r="E69" s="111"/>
      <c r="F69" s="102"/>
      <c r="G69" s="75"/>
      <c r="H69" s="13"/>
      <c r="I69" s="15"/>
    </row>
    <row r="70" spans="1:9" s="96" customFormat="1" ht="12.95" customHeight="1">
      <c r="A70" s="110" t="s">
        <v>416</v>
      </c>
      <c r="B70" s="111"/>
      <c r="C70" s="111"/>
      <c r="D70" s="111"/>
      <c r="E70" s="111"/>
      <c r="F70" s="102"/>
      <c r="G70" s="127">
        <f>G68</f>
        <v>307.02999999999997</v>
      </c>
      <c r="H70" s="20"/>
      <c r="I70" s="393"/>
    </row>
    <row r="71" spans="1:9" s="96" customFormat="1" ht="12.95" customHeight="1">
      <c r="A71" s="128"/>
      <c r="B71" s="90"/>
      <c r="C71" s="90"/>
      <c r="D71" s="90"/>
      <c r="E71" s="90"/>
      <c r="F71" s="90"/>
      <c r="G71" s="116"/>
      <c r="H71" s="13"/>
      <c r="I71" s="15"/>
    </row>
    <row r="72" spans="1:9" s="96" customFormat="1" ht="12.95" customHeight="1">
      <c r="A72" s="129" t="s">
        <v>417</v>
      </c>
      <c r="B72" s="94"/>
      <c r="C72" s="94"/>
      <c r="D72" s="94"/>
      <c r="E72" s="94"/>
      <c r="F72" s="94"/>
      <c r="G72" s="95"/>
      <c r="H72" s="13"/>
      <c r="I72" s="15"/>
    </row>
    <row r="73" spans="1:9" s="96" customFormat="1" ht="12.95" hidden="1" customHeight="1">
      <c r="A73" s="73"/>
      <c r="B73" s="56"/>
      <c r="C73" s="56"/>
      <c r="D73" s="56"/>
      <c r="E73" s="56"/>
      <c r="F73" s="56"/>
      <c r="G73" s="57"/>
      <c r="H73" s="13"/>
      <c r="I73" s="15"/>
    </row>
    <row r="74" spans="1:9" s="96" customFormat="1" ht="12.95" hidden="1" customHeight="1">
      <c r="A74" s="248" t="s">
        <v>413</v>
      </c>
      <c r="B74" s="56"/>
      <c r="C74" s="56"/>
      <c r="D74" s="56"/>
      <c r="E74" s="56"/>
      <c r="F74" s="56"/>
      <c r="G74" s="57"/>
      <c r="H74" s="13"/>
      <c r="I74" s="15"/>
    </row>
    <row r="75" spans="1:9" s="96" customFormat="1" ht="12.95" hidden="1" customHeight="1">
      <c r="A75" s="346"/>
      <c r="B75" s="99"/>
      <c r="C75" s="99"/>
      <c r="D75" s="99" t="s">
        <v>133</v>
      </c>
      <c r="E75" s="394">
        <f>A8*5%</f>
        <v>0</v>
      </c>
      <c r="F75" s="102" t="s">
        <v>78</v>
      </c>
      <c r="G75" s="103">
        <f>A75+E75</f>
        <v>0</v>
      </c>
      <c r="H75" s="13"/>
      <c r="I75" s="15"/>
    </row>
    <row r="76" spans="1:9" s="96" customFormat="1" ht="12.95" hidden="1" customHeight="1">
      <c r="A76" s="347" t="s">
        <v>270</v>
      </c>
      <c r="B76" s="56"/>
      <c r="C76" s="60"/>
      <c r="D76" s="56"/>
      <c r="E76" s="60" t="s">
        <v>418</v>
      </c>
      <c r="F76" s="56"/>
      <c r="G76" s="75" t="s">
        <v>241</v>
      </c>
      <c r="H76" s="13"/>
      <c r="I76" s="15"/>
    </row>
    <row r="77" spans="1:9" s="96" customFormat="1" ht="12.95" hidden="1" customHeight="1">
      <c r="A77" s="347" t="s">
        <v>419</v>
      </c>
      <c r="B77" s="56"/>
      <c r="C77" s="395"/>
      <c r="D77" s="56"/>
      <c r="E77" s="60" t="s">
        <v>420</v>
      </c>
      <c r="F77" s="56"/>
      <c r="G77" s="75" t="s">
        <v>421</v>
      </c>
      <c r="H77" s="13"/>
      <c r="I77" s="15"/>
    </row>
    <row r="78" spans="1:9" s="96" customFormat="1" ht="12.95" hidden="1" customHeight="1">
      <c r="A78" s="62"/>
      <c r="B78" s="56"/>
      <c r="C78" s="395"/>
      <c r="D78" s="56"/>
      <c r="E78" s="60"/>
      <c r="F78" s="56"/>
      <c r="G78" s="75"/>
      <c r="H78" s="13"/>
      <c r="I78" s="15"/>
    </row>
    <row r="79" spans="1:9" s="96" customFormat="1" ht="12.95" hidden="1" customHeight="1">
      <c r="A79" s="73"/>
      <c r="B79" s="56"/>
      <c r="C79" s="228">
        <f>G75</f>
        <v>0</v>
      </c>
      <c r="D79" s="112" t="s">
        <v>170</v>
      </c>
      <c r="E79" s="241">
        <v>12</v>
      </c>
      <c r="F79" s="102" t="s">
        <v>78</v>
      </c>
      <c r="G79" s="103">
        <f>C79/E79</f>
        <v>0</v>
      </c>
      <c r="H79" s="13"/>
      <c r="I79" s="15"/>
    </row>
    <row r="80" spans="1:9" s="96" customFormat="1" ht="12.95" hidden="1" customHeight="1">
      <c r="A80" s="73"/>
      <c r="B80" s="56"/>
      <c r="C80" s="60" t="s">
        <v>422</v>
      </c>
      <c r="D80" s="60"/>
      <c r="E80" s="60" t="s">
        <v>423</v>
      </c>
      <c r="F80" s="56"/>
      <c r="G80" s="57"/>
      <c r="H80" s="13"/>
      <c r="I80" s="15"/>
    </row>
    <row r="81" spans="1:9" s="96" customFormat="1" ht="12.95" hidden="1" customHeight="1">
      <c r="A81" s="73"/>
      <c r="B81" s="56"/>
      <c r="C81" s="60" t="s">
        <v>421</v>
      </c>
      <c r="D81" s="60"/>
      <c r="E81" s="60" t="s">
        <v>424</v>
      </c>
      <c r="F81" s="56"/>
      <c r="G81" s="57"/>
      <c r="H81" s="13"/>
      <c r="I81" s="15"/>
    </row>
    <row r="82" spans="1:9" s="96" customFormat="1" ht="12.95" hidden="1" customHeight="1">
      <c r="A82" s="73"/>
      <c r="B82" s="56"/>
      <c r="C82" s="60"/>
      <c r="D82" s="60"/>
      <c r="E82" s="60"/>
      <c r="F82" s="56"/>
      <c r="G82" s="57"/>
      <c r="H82" s="13"/>
      <c r="I82" s="15"/>
    </row>
    <row r="83" spans="1:9" s="96" customFormat="1" ht="12.95" hidden="1" customHeight="1">
      <c r="A83" s="73"/>
      <c r="B83" s="56"/>
      <c r="C83" s="56"/>
      <c r="D83" s="56"/>
      <c r="E83" s="99" t="s">
        <v>287</v>
      </c>
      <c r="F83" s="102" t="s">
        <v>78</v>
      </c>
      <c r="G83" s="249" t="e">
        <f>G57</f>
        <v>#REF!</v>
      </c>
      <c r="H83" s="13"/>
      <c r="I83" s="15"/>
    </row>
    <row r="84" spans="1:9" s="96" customFormat="1" ht="12.95" hidden="1" customHeight="1">
      <c r="A84" s="73"/>
      <c r="B84" s="56"/>
      <c r="C84" s="60"/>
      <c r="D84" s="60"/>
      <c r="E84" s="60"/>
      <c r="F84" s="56"/>
      <c r="G84" s="57"/>
      <c r="H84" s="13"/>
      <c r="I84" s="15"/>
    </row>
    <row r="85" spans="1:9" s="96" customFormat="1" ht="12.95" hidden="1" customHeight="1">
      <c r="A85" s="110" t="s">
        <v>291</v>
      </c>
      <c r="B85" s="111"/>
      <c r="C85" s="111"/>
      <c r="D85" s="111"/>
      <c r="E85" s="111"/>
      <c r="F85" s="102"/>
      <c r="G85" s="103" t="e">
        <f>G83*G79</f>
        <v>#REF!</v>
      </c>
      <c r="H85" s="13"/>
      <c r="I85" s="15"/>
    </row>
    <row r="86" spans="1:9" s="96" customFormat="1" ht="12.95" customHeight="1">
      <c r="A86" s="73"/>
      <c r="B86" s="56"/>
      <c r="C86" s="56"/>
      <c r="D86" s="56"/>
      <c r="E86" s="56"/>
      <c r="F86" s="56"/>
      <c r="G86" s="57"/>
      <c r="H86" s="13"/>
      <c r="I86" s="15"/>
    </row>
    <row r="87" spans="1:9" s="96" customFormat="1" ht="12.95" customHeight="1">
      <c r="A87" s="248" t="s">
        <v>425</v>
      </c>
      <c r="B87" s="56"/>
      <c r="C87" s="56"/>
      <c r="D87" s="56"/>
      <c r="E87" s="56"/>
      <c r="F87" s="56"/>
      <c r="G87" s="57"/>
      <c r="H87" s="13"/>
      <c r="I87" s="15"/>
    </row>
    <row r="88" spans="1:9" s="96" customFormat="1" ht="12.95" customHeight="1">
      <c r="A88" s="121">
        <f>TRUNC(A62*0.08,2)</f>
        <v>5012.8</v>
      </c>
      <c r="B88" s="99"/>
      <c r="C88" s="99"/>
      <c r="D88" s="99" t="s">
        <v>133</v>
      </c>
      <c r="E88" s="131">
        <f>TRUNC(A62*5%,2)</f>
        <v>3133</v>
      </c>
      <c r="F88" s="102" t="s">
        <v>78</v>
      </c>
      <c r="G88" s="103">
        <f>A88+E88</f>
        <v>8145.8</v>
      </c>
      <c r="H88" s="13"/>
      <c r="I88" s="15"/>
    </row>
    <row r="89" spans="1:9" s="96" customFormat="1" ht="12.95" customHeight="1">
      <c r="A89" s="62" t="s">
        <v>270</v>
      </c>
      <c r="B89" s="56"/>
      <c r="C89" s="60"/>
      <c r="D89" s="56"/>
      <c r="E89" s="60" t="s">
        <v>426</v>
      </c>
      <c r="F89" s="56"/>
      <c r="G89" s="75" t="s">
        <v>241</v>
      </c>
      <c r="H89" s="13"/>
      <c r="I89" s="15"/>
    </row>
    <row r="90" spans="1:9" s="96" customFormat="1" ht="12.95" customHeight="1">
      <c r="A90" s="347" t="s">
        <v>419</v>
      </c>
      <c r="B90" s="56"/>
      <c r="C90" s="395"/>
      <c r="D90" s="56"/>
      <c r="E90" s="60" t="s">
        <v>420</v>
      </c>
      <c r="F90" s="56"/>
      <c r="G90" s="75" t="s">
        <v>421</v>
      </c>
      <c r="H90" s="13"/>
      <c r="I90" s="15"/>
    </row>
    <row r="91" spans="1:9" s="96" customFormat="1" ht="12.95" customHeight="1">
      <c r="A91" s="62" t="s">
        <v>482</v>
      </c>
      <c r="B91" s="56"/>
      <c r="C91" s="395"/>
      <c r="D91" s="56"/>
      <c r="E91" s="60" t="s">
        <v>483</v>
      </c>
      <c r="F91" s="56"/>
      <c r="G91" s="75"/>
      <c r="H91" s="13"/>
      <c r="I91" s="15"/>
    </row>
    <row r="92" spans="1:9" s="96" customFormat="1" ht="12.95" customHeight="1">
      <c r="A92" s="73"/>
      <c r="B92" s="56"/>
      <c r="C92" s="228">
        <f>G88</f>
        <v>8145.8</v>
      </c>
      <c r="D92" s="112" t="s">
        <v>170</v>
      </c>
      <c r="E92" s="241">
        <v>12</v>
      </c>
      <c r="F92" s="102" t="s">
        <v>78</v>
      </c>
      <c r="G92" s="103">
        <f>TRUNC(C92/E92,2)</f>
        <v>678.81</v>
      </c>
      <c r="H92" s="13"/>
      <c r="I92" s="15"/>
    </row>
    <row r="93" spans="1:9" s="96" customFormat="1" ht="12.95" customHeight="1">
      <c r="A93" s="73"/>
      <c r="B93" s="56"/>
      <c r="C93" s="60" t="s">
        <v>422</v>
      </c>
      <c r="D93" s="60"/>
      <c r="E93" s="60" t="s">
        <v>423</v>
      </c>
      <c r="F93" s="56"/>
      <c r="G93" s="57"/>
      <c r="H93" s="13"/>
      <c r="I93" s="15"/>
    </row>
    <row r="94" spans="1:9" s="96" customFormat="1" ht="12.95" customHeight="1">
      <c r="A94" s="73"/>
      <c r="B94" s="56"/>
      <c r="C94" s="60" t="s">
        <v>421</v>
      </c>
      <c r="D94" s="60"/>
      <c r="E94" s="60" t="s">
        <v>424</v>
      </c>
      <c r="F94" s="56"/>
      <c r="G94" s="57"/>
      <c r="H94" s="13"/>
      <c r="I94" s="15"/>
    </row>
    <row r="95" spans="1:9" s="96" customFormat="1" ht="12.95" customHeight="1">
      <c r="A95" s="73"/>
      <c r="B95" s="56"/>
      <c r="C95" s="60"/>
      <c r="D95" s="60"/>
      <c r="E95" s="60"/>
      <c r="F95" s="56"/>
      <c r="G95" s="57"/>
      <c r="H95" s="13"/>
      <c r="I95" s="15"/>
    </row>
    <row r="96" spans="1:9" s="96" customFormat="1" ht="12.95" customHeight="1">
      <c r="A96" s="73"/>
      <c r="B96" s="56"/>
      <c r="C96" s="56"/>
      <c r="D96" s="56"/>
      <c r="E96" s="99" t="s">
        <v>287</v>
      </c>
      <c r="F96" s="102" t="s">
        <v>78</v>
      </c>
      <c r="G96" s="246">
        <f>G66</f>
        <v>1</v>
      </c>
      <c r="H96" s="13"/>
      <c r="I96" s="15"/>
    </row>
    <row r="97" spans="1:9" s="96" customFormat="1" ht="12.95" customHeight="1">
      <c r="A97" s="128"/>
      <c r="B97" s="90"/>
      <c r="C97" s="91"/>
      <c r="D97" s="91"/>
      <c r="E97" s="91"/>
      <c r="F97" s="90"/>
      <c r="G97" s="92"/>
      <c r="H97" s="13"/>
      <c r="I97" s="15"/>
    </row>
    <row r="98" spans="1:9" s="96" customFormat="1" ht="12.95" customHeight="1">
      <c r="A98" s="396" t="s">
        <v>427</v>
      </c>
      <c r="B98" s="206"/>
      <c r="C98" s="206"/>
      <c r="D98" s="206"/>
      <c r="E98" s="206"/>
      <c r="F98" s="210"/>
      <c r="G98" s="211">
        <f>TRUNC(G96*G92,2)</f>
        <v>678.81</v>
      </c>
      <c r="H98" s="13"/>
      <c r="I98" s="15"/>
    </row>
    <row r="99" spans="1:9" s="96" customFormat="1" ht="12.95" customHeight="1">
      <c r="A99" s="73"/>
      <c r="B99" s="56"/>
      <c r="C99" s="60"/>
      <c r="D99" s="60"/>
      <c r="E99" s="60"/>
      <c r="F99" s="56"/>
      <c r="G99" s="57"/>
      <c r="H99" s="13"/>
      <c r="I99" s="15"/>
    </row>
    <row r="100" spans="1:9" s="96" customFormat="1" ht="12.95" customHeight="1">
      <c r="A100" s="110" t="s">
        <v>292</v>
      </c>
      <c r="B100" s="111"/>
      <c r="C100" s="111"/>
      <c r="D100" s="111"/>
      <c r="E100" s="111"/>
      <c r="F100" s="102"/>
      <c r="G100" s="127">
        <f>G98</f>
        <v>678.81</v>
      </c>
      <c r="H100" s="20"/>
      <c r="I100" s="393"/>
    </row>
    <row r="101" spans="1:9" s="96" customFormat="1" ht="12.95" customHeight="1">
      <c r="A101" s="140"/>
      <c r="B101" s="56"/>
      <c r="C101" s="56"/>
      <c r="D101" s="56"/>
      <c r="E101" s="56"/>
      <c r="F101" s="59"/>
      <c r="G101" s="66"/>
      <c r="H101" s="13"/>
      <c r="I101" s="15"/>
    </row>
    <row r="102" spans="1:9" s="96" customFormat="1" ht="12.95" hidden="1" customHeight="1">
      <c r="A102" s="140" t="s">
        <v>428</v>
      </c>
      <c r="B102" s="56"/>
      <c r="C102" s="56"/>
      <c r="D102" s="56"/>
      <c r="E102" s="56"/>
      <c r="F102" s="59"/>
      <c r="G102" s="66"/>
      <c r="H102" s="13"/>
      <c r="I102" s="15"/>
    </row>
    <row r="103" spans="1:9" s="402" customFormat="1" ht="12.95" hidden="1" customHeight="1">
      <c r="A103" s="397" t="s">
        <v>138</v>
      </c>
      <c r="B103" s="71" t="s">
        <v>429</v>
      </c>
      <c r="C103" s="69" t="s">
        <v>430</v>
      </c>
      <c r="D103" s="398"/>
      <c r="E103" s="69" t="s">
        <v>431</v>
      </c>
      <c r="F103" s="399"/>
      <c r="G103" s="400" t="s">
        <v>432</v>
      </c>
      <c r="H103" s="401"/>
      <c r="I103" s="20"/>
    </row>
    <row r="104" spans="1:9" s="96" customFormat="1" ht="51.75" hidden="1" customHeight="1">
      <c r="A104" s="403" t="s">
        <v>433</v>
      </c>
      <c r="B104" s="404" t="s">
        <v>434</v>
      </c>
      <c r="C104" s="99"/>
      <c r="D104" s="99"/>
      <c r="E104" s="99">
        <v>46.62</v>
      </c>
      <c r="F104" s="112"/>
      <c r="G104" s="99">
        <f>C104*E104</f>
        <v>0</v>
      </c>
      <c r="H104" s="13"/>
      <c r="I104" s="15"/>
    </row>
    <row r="105" spans="1:9" s="96" customFormat="1" ht="58.5" hidden="1" customHeight="1">
      <c r="A105" s="405" t="s">
        <v>435</v>
      </c>
      <c r="B105" s="404" t="s">
        <v>434</v>
      </c>
      <c r="C105" s="99"/>
      <c r="D105" s="99"/>
      <c r="E105" s="99">
        <v>63.17</v>
      </c>
      <c r="F105" s="112"/>
      <c r="G105" s="99">
        <f>C105*E105</f>
        <v>0</v>
      </c>
      <c r="H105" s="13"/>
      <c r="I105" s="15"/>
    </row>
    <row r="106" spans="1:9" s="96" customFormat="1" ht="18.75" hidden="1" customHeight="1">
      <c r="A106" s="406" t="s">
        <v>436</v>
      </c>
      <c r="B106" s="111"/>
      <c r="C106" s="111"/>
      <c r="D106" s="111"/>
      <c r="E106" s="111"/>
      <c r="F106" s="112"/>
      <c r="G106" s="376">
        <f>G104+G105</f>
        <v>0</v>
      </c>
      <c r="H106" s="13"/>
      <c r="I106" s="15"/>
    </row>
    <row r="107" spans="1:9" s="96" customFormat="1" ht="12.95" hidden="1" customHeight="1">
      <c r="A107" s="140"/>
      <c r="B107" s="56"/>
      <c r="C107" s="56"/>
      <c r="D107" s="56"/>
      <c r="E107" s="56"/>
      <c r="F107" s="59"/>
      <c r="G107" s="66"/>
      <c r="H107" s="13"/>
      <c r="I107" s="15"/>
    </row>
    <row r="108" spans="1:9" s="96" customFormat="1" ht="12.95" customHeight="1">
      <c r="A108" s="110" t="s">
        <v>293</v>
      </c>
      <c r="B108" s="111"/>
      <c r="C108" s="111"/>
      <c r="D108" s="111"/>
      <c r="E108" s="111"/>
      <c r="F108" s="102"/>
      <c r="G108" s="127">
        <f>G100+G70+G41+G106</f>
        <v>1809.4499999999998</v>
      </c>
      <c r="H108" s="13"/>
      <c r="I108" s="15"/>
    </row>
    <row r="109" spans="1:9" s="96" customFormat="1" ht="12.95" customHeight="1">
      <c r="A109" s="140"/>
      <c r="B109" s="56"/>
      <c r="C109" s="56"/>
      <c r="D109" s="56"/>
      <c r="E109" s="56"/>
      <c r="F109" s="59"/>
      <c r="G109" s="66"/>
      <c r="H109" s="13"/>
      <c r="I109" s="15"/>
    </row>
    <row r="110" spans="1:9" s="96" customFormat="1" ht="12.95" customHeight="1">
      <c r="A110" s="110" t="s">
        <v>294</v>
      </c>
      <c r="B110" s="111"/>
      <c r="C110" s="111">
        <f>'Dados Gerais RSS'!D12</f>
        <v>260</v>
      </c>
      <c r="D110" s="111"/>
      <c r="E110" s="99">
        <f>TRUNC(G108/'Dados Gerais RSS'!D13,2)</f>
        <v>86.16</v>
      </c>
      <c r="F110" s="102"/>
      <c r="G110" s="127">
        <f>TRUNC(E110*C110,2)</f>
        <v>22401.599999999999</v>
      </c>
      <c r="H110" s="13"/>
      <c r="I110" s="15"/>
    </row>
    <row r="111" spans="1:9" s="96" customFormat="1" ht="12.95" customHeight="1">
      <c r="A111" s="56"/>
      <c r="B111" s="56"/>
      <c r="C111" s="56" t="str">
        <f>'Dados Gerais RSS'!C12</f>
        <v>Dias Coleta Anual</v>
      </c>
      <c r="D111" s="56"/>
      <c r="E111" s="60" t="s">
        <v>295</v>
      </c>
      <c r="F111" s="56"/>
      <c r="G111" s="80"/>
      <c r="H111" s="13"/>
      <c r="I111" s="15"/>
    </row>
    <row r="113" spans="1:7" ht="30" customHeight="1">
      <c r="A113" s="681"/>
      <c r="B113" s="678"/>
      <c r="C113" s="678"/>
      <c r="D113" s="678"/>
      <c r="E113" s="678"/>
      <c r="F113" s="678"/>
      <c r="G113" s="678"/>
    </row>
    <row r="114" spans="1:7" ht="12.75" customHeight="1">
      <c r="A114" s="678"/>
      <c r="B114" s="678"/>
      <c r="C114" s="678"/>
      <c r="D114" s="678"/>
      <c r="E114" s="678"/>
      <c r="F114" s="678"/>
      <c r="G114" s="678"/>
    </row>
    <row r="121" spans="1:7" ht="15">
      <c r="A121" s="688"/>
      <c r="B121" s="688"/>
      <c r="C121" s="688"/>
      <c r="D121" s="688"/>
      <c r="E121" s="688"/>
      <c r="F121" s="688"/>
      <c r="G121" s="688"/>
    </row>
    <row r="122" spans="1:7" ht="15">
      <c r="A122" s="688"/>
      <c r="B122" s="688"/>
      <c r="C122" s="688"/>
      <c r="D122" s="688"/>
      <c r="E122" s="688"/>
      <c r="F122" s="688"/>
      <c r="G122" s="688"/>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54" customWidth="1"/>
    <col min="2" max="2" width="17" style="54" customWidth="1"/>
    <col min="3" max="3" width="16" style="54" bestFit="1" customWidth="1"/>
    <col min="4" max="4" width="15.5703125" style="54" customWidth="1"/>
    <col min="5" max="5" width="12.7109375" style="54" customWidth="1"/>
    <col min="6" max="6" width="4.85546875" style="54" customWidth="1"/>
    <col min="7" max="7" width="7.42578125" style="54" customWidth="1"/>
    <col min="8" max="8" width="33.5703125" style="54" hidden="1" customWidth="1"/>
    <col min="9" max="9" width="8.85546875" style="27" hidden="1" customWidth="1"/>
    <col min="10" max="13" width="0" style="54" hidden="1" customWidth="1"/>
    <col min="14" max="16384" width="9.140625" style="54"/>
  </cols>
  <sheetData>
    <row r="1" spans="1:9" s="53" customFormat="1" ht="18" customHeight="1">
      <c r="A1" s="693" t="s">
        <v>577</v>
      </c>
      <c r="B1" s="693"/>
      <c r="C1" s="693"/>
      <c r="D1" s="693"/>
      <c r="E1" s="693"/>
      <c r="F1" s="693"/>
      <c r="G1" s="693"/>
      <c r="H1" s="52"/>
      <c r="I1" s="52"/>
    </row>
    <row r="2" spans="1:9" s="27" customFormat="1">
      <c r="A2" s="694"/>
      <c r="B2" s="694"/>
      <c r="C2" s="694"/>
      <c r="D2" s="694"/>
      <c r="E2" s="694"/>
      <c r="F2" s="694"/>
      <c r="G2" s="694"/>
    </row>
    <row r="3" spans="1:9" s="15" customFormat="1" ht="12.95" customHeight="1">
      <c r="A3" s="695"/>
      <c r="B3" s="695"/>
      <c r="C3" s="695"/>
      <c r="D3" s="696"/>
      <c r="E3" s="696"/>
      <c r="F3" s="696"/>
      <c r="G3" s="696"/>
      <c r="H3" s="13"/>
    </row>
    <row r="4" spans="1:9" s="96" customFormat="1" ht="12.95" customHeight="1">
      <c r="A4" s="82"/>
      <c r="B4" s="15"/>
      <c r="C4" s="15"/>
      <c r="D4" s="15"/>
      <c r="E4" s="15"/>
      <c r="F4" s="15"/>
      <c r="G4" s="84"/>
      <c r="H4" s="13"/>
      <c r="I4" s="15"/>
    </row>
    <row r="5" spans="1:9" s="96" customFormat="1" ht="12.95" customHeight="1">
      <c r="A5" s="195" t="s">
        <v>568</v>
      </c>
      <c r="B5" s="15"/>
      <c r="C5" s="15"/>
      <c r="D5" s="15"/>
      <c r="E5" s="15"/>
      <c r="F5" s="15"/>
      <c r="G5" s="84"/>
      <c r="H5" s="13"/>
      <c r="I5" s="15"/>
    </row>
    <row r="6" spans="1:9" s="96" customFormat="1" ht="7.5" customHeight="1">
      <c r="A6" s="173"/>
      <c r="B6" s="15"/>
      <c r="C6" s="15"/>
      <c r="D6" s="15"/>
      <c r="E6" s="15"/>
      <c r="F6" s="15"/>
      <c r="G6" s="84"/>
      <c r="H6" s="13"/>
      <c r="I6" s="15"/>
    </row>
    <row r="7" spans="1:9" s="96" customFormat="1" ht="12.95" hidden="1" customHeight="1">
      <c r="A7" s="239" t="s">
        <v>409</v>
      </c>
      <c r="B7" s="15"/>
      <c r="C7" s="15"/>
      <c r="D7" s="15"/>
      <c r="E7" s="15"/>
      <c r="F7" s="15"/>
      <c r="G7" s="84"/>
      <c r="H7" s="13"/>
      <c r="I7" s="15"/>
    </row>
    <row r="8" spans="1:9" s="96" customFormat="1" ht="12.95" hidden="1" customHeight="1">
      <c r="A8" s="240">
        <f>'Dados Gerais RSS'!D26</f>
        <v>0</v>
      </c>
      <c r="B8" s="112" t="s">
        <v>267</v>
      </c>
      <c r="C8" s="99">
        <f>'3.0 - Custos Dependentes (Km)'!C55</f>
        <v>0</v>
      </c>
      <c r="D8" s="112" t="s">
        <v>267</v>
      </c>
      <c r="E8" s="99">
        <f>'Dados Gerais RSS'!D29/100*'Dados Gerais RSS'!D26</f>
        <v>0</v>
      </c>
      <c r="F8" s="102" t="s">
        <v>78</v>
      </c>
      <c r="G8" s="103">
        <f>A8-C8-E8</f>
        <v>0</v>
      </c>
      <c r="H8" s="587" t="s">
        <v>410</v>
      </c>
      <c r="I8" s="15"/>
    </row>
    <row r="9" spans="1:9" s="96" customFormat="1" ht="12.95" hidden="1" customHeight="1">
      <c r="A9" s="62" t="s">
        <v>268</v>
      </c>
      <c r="B9" s="56"/>
      <c r="C9" s="60" t="s">
        <v>269</v>
      </c>
      <c r="D9" s="56"/>
      <c r="E9" s="60" t="s">
        <v>270</v>
      </c>
      <c r="F9" s="56"/>
      <c r="G9" s="75" t="s">
        <v>271</v>
      </c>
      <c r="H9" s="13"/>
      <c r="I9" s="15"/>
    </row>
    <row r="10" spans="1:9" s="96" customFormat="1" ht="12.95" hidden="1" customHeight="1">
      <c r="A10" s="62" t="s">
        <v>272</v>
      </c>
      <c r="B10" s="56"/>
      <c r="C10" s="60" t="s">
        <v>273</v>
      </c>
      <c r="D10" s="56"/>
      <c r="E10" s="60" t="s">
        <v>274</v>
      </c>
      <c r="F10" s="56"/>
      <c r="G10" s="75" t="s">
        <v>275</v>
      </c>
      <c r="H10" s="13"/>
      <c r="I10" s="15"/>
    </row>
    <row r="11" spans="1:9" s="96" customFormat="1" ht="12.95" hidden="1" customHeight="1">
      <c r="A11" s="73"/>
      <c r="B11" s="56"/>
      <c r="C11" s="56"/>
      <c r="D11" s="56"/>
      <c r="E11" s="56"/>
      <c r="F11" s="56"/>
      <c r="G11" s="57"/>
      <c r="H11" s="13"/>
      <c r="I11" s="15"/>
    </row>
    <row r="12" spans="1:9" s="96" customFormat="1" ht="12.95" hidden="1" customHeight="1">
      <c r="A12" s="73"/>
      <c r="B12" s="56"/>
      <c r="C12" s="228">
        <f>G8</f>
        <v>0</v>
      </c>
      <c r="D12" s="112" t="s">
        <v>170</v>
      </c>
      <c r="E12" s="241">
        <f>'Dados Gerais RSS'!D28</f>
        <v>0</v>
      </c>
      <c r="F12" s="102" t="s">
        <v>78</v>
      </c>
      <c r="G12" s="103">
        <f>IF( E12=0,0,C12/E12)</f>
        <v>0</v>
      </c>
      <c r="H12" s="13"/>
      <c r="I12" s="15"/>
    </row>
    <row r="13" spans="1:9" s="96" customFormat="1" ht="12.95" hidden="1" customHeight="1">
      <c r="A13" s="73"/>
      <c r="B13" s="56"/>
      <c r="C13" s="60" t="s">
        <v>271</v>
      </c>
      <c r="D13" s="60"/>
      <c r="E13" s="60" t="s">
        <v>244</v>
      </c>
      <c r="F13" s="56"/>
      <c r="G13" s="57"/>
      <c r="H13" s="13"/>
      <c r="I13" s="15"/>
    </row>
    <row r="14" spans="1:9" s="96" customFormat="1" ht="12.95" hidden="1" customHeight="1">
      <c r="A14" s="73"/>
      <c r="B14" s="56"/>
      <c r="C14" s="60" t="s">
        <v>275</v>
      </c>
      <c r="D14" s="60"/>
      <c r="E14" s="60" t="s">
        <v>276</v>
      </c>
      <c r="F14" s="56"/>
      <c r="G14" s="57"/>
      <c r="H14" s="13"/>
      <c r="I14" s="15"/>
    </row>
    <row r="15" spans="1:9" s="96" customFormat="1" ht="9.75" hidden="1" customHeight="1">
      <c r="A15" s="73"/>
      <c r="B15" s="56"/>
      <c r="C15" s="56"/>
      <c r="D15" s="56"/>
      <c r="E15" s="56"/>
      <c r="F15" s="56"/>
      <c r="G15" s="57"/>
      <c r="H15" s="13"/>
      <c r="I15" s="15"/>
    </row>
    <row r="16" spans="1:9" s="96" customFormat="1" ht="12.95" hidden="1" customHeight="1">
      <c r="A16" s="239" t="s">
        <v>411</v>
      </c>
      <c r="B16" s="15"/>
      <c r="C16" s="15"/>
      <c r="D16" s="15"/>
      <c r="E16" s="15"/>
      <c r="F16" s="15"/>
      <c r="G16" s="84"/>
      <c r="H16" s="13"/>
      <c r="I16" s="15"/>
    </row>
    <row r="17" spans="1:10" s="96" customFormat="1" ht="12.95" hidden="1" customHeight="1">
      <c r="A17" s="240">
        <f>'Dados Gerais RSS'!D38</f>
        <v>0</v>
      </c>
      <c r="B17" s="112"/>
      <c r="C17" s="99" t="s">
        <v>267</v>
      </c>
      <c r="D17" s="112"/>
      <c r="E17" s="99">
        <f>'Dados Gerais RSS'!D41/100*'Dados Gerais RSS'!D38</f>
        <v>0</v>
      </c>
      <c r="F17" s="102" t="s">
        <v>78</v>
      </c>
      <c r="G17" s="103">
        <f>A17-E17</f>
        <v>0</v>
      </c>
      <c r="H17" s="587" t="s">
        <v>410</v>
      </c>
      <c r="I17" s="15"/>
    </row>
    <row r="18" spans="1:10" s="96" customFormat="1" ht="12.95" hidden="1" customHeight="1">
      <c r="A18" s="62" t="s">
        <v>270</v>
      </c>
      <c r="B18" s="56"/>
      <c r="C18" s="60"/>
      <c r="D18" s="56"/>
      <c r="E18" s="60" t="s">
        <v>270</v>
      </c>
      <c r="F18" s="56"/>
      <c r="G18" s="75" t="s">
        <v>271</v>
      </c>
      <c r="H18" s="13"/>
      <c r="I18" s="15"/>
    </row>
    <row r="19" spans="1:10" s="96" customFormat="1" ht="12.95" hidden="1" customHeight="1">
      <c r="A19" s="62" t="s">
        <v>277</v>
      </c>
      <c r="B19" s="56"/>
      <c r="C19" s="60"/>
      <c r="D19" s="56"/>
      <c r="E19" s="60" t="s">
        <v>274</v>
      </c>
      <c r="F19" s="56"/>
      <c r="G19" s="75" t="s">
        <v>275</v>
      </c>
      <c r="H19" s="13"/>
      <c r="I19" s="15"/>
    </row>
    <row r="20" spans="1:10" s="96" customFormat="1" ht="12.95" hidden="1" customHeight="1">
      <c r="A20" s="73"/>
      <c r="B20" s="56"/>
      <c r="C20" s="56"/>
      <c r="D20" s="56"/>
      <c r="E20" s="56"/>
      <c r="F20" s="56"/>
      <c r="G20" s="57"/>
      <c r="H20" s="13"/>
      <c r="I20" s="15"/>
    </row>
    <row r="21" spans="1:10" s="96" customFormat="1" ht="12.95" hidden="1" customHeight="1">
      <c r="A21" s="73"/>
      <c r="B21" s="56"/>
      <c r="C21" s="228">
        <f>G17</f>
        <v>0</v>
      </c>
      <c r="D21" s="112" t="s">
        <v>170</v>
      </c>
      <c r="E21" s="241">
        <f>'Dados Gerais RSS'!D40</f>
        <v>0</v>
      </c>
      <c r="F21" s="102" t="s">
        <v>78</v>
      </c>
      <c r="G21" s="103">
        <f>IF(E21=0,0,C21/E21)</f>
        <v>0</v>
      </c>
      <c r="H21" s="13"/>
      <c r="I21" s="15"/>
    </row>
    <row r="22" spans="1:10" s="96" customFormat="1" ht="12.95" hidden="1" customHeight="1">
      <c r="A22" s="73"/>
      <c r="B22" s="56"/>
      <c r="C22" s="60" t="s">
        <v>271</v>
      </c>
      <c r="D22" s="60"/>
      <c r="E22" s="60" t="s">
        <v>244</v>
      </c>
      <c r="F22" s="56"/>
      <c r="G22" s="57"/>
      <c r="H22" s="13"/>
      <c r="I22" s="15"/>
    </row>
    <row r="23" spans="1:10" s="96" customFormat="1" ht="12.95" hidden="1" customHeight="1">
      <c r="A23" s="73"/>
      <c r="B23" s="56"/>
      <c r="C23" s="60" t="s">
        <v>275</v>
      </c>
      <c r="D23" s="60"/>
      <c r="E23" s="60" t="s">
        <v>276</v>
      </c>
      <c r="F23" s="56"/>
      <c r="G23" s="57"/>
      <c r="H23" s="13"/>
      <c r="I23" s="15"/>
    </row>
    <row r="24" spans="1:10" s="96" customFormat="1" ht="12.95" hidden="1" customHeight="1">
      <c r="A24" s="73"/>
      <c r="B24" s="56"/>
      <c r="C24" s="56"/>
      <c r="D24" s="56"/>
      <c r="E24" s="56"/>
      <c r="F24" s="56"/>
      <c r="G24" s="57"/>
      <c r="H24" s="13"/>
      <c r="I24" s="15"/>
    </row>
    <row r="25" spans="1:10" s="96" customFormat="1" ht="12.95" hidden="1" customHeight="1">
      <c r="A25" s="73"/>
      <c r="B25" s="56"/>
      <c r="C25" s="56"/>
      <c r="D25" s="56"/>
      <c r="E25" s="242" t="s">
        <v>278</v>
      </c>
      <c r="F25" s="102" t="s">
        <v>78</v>
      </c>
      <c r="G25" s="243" t="e">
        <f>'Dados Gerais RSS'!#REF!</f>
        <v>#REF!</v>
      </c>
      <c r="H25" s="13"/>
      <c r="I25" s="15"/>
    </row>
    <row r="26" spans="1:10" s="96" customFormat="1" ht="12.95" hidden="1" customHeight="1">
      <c r="A26" s="73"/>
      <c r="B26" s="56"/>
      <c r="C26" s="56"/>
      <c r="D26" s="56"/>
      <c r="E26" s="242"/>
      <c r="F26" s="244"/>
      <c r="G26" s="243"/>
      <c r="H26" s="13"/>
      <c r="I26" s="15"/>
    </row>
    <row r="27" spans="1:10" s="96" customFormat="1" ht="12.95" hidden="1" customHeight="1">
      <c r="A27" s="245" t="s">
        <v>279</v>
      </c>
      <c r="B27" s="111"/>
      <c r="C27" s="111"/>
      <c r="D27" s="111"/>
      <c r="E27" s="111"/>
      <c r="F27" s="102" t="s">
        <v>78</v>
      </c>
      <c r="G27" s="103" t="e">
        <f>(G12+G21)*G25</f>
        <v>#REF!</v>
      </c>
      <c r="H27" s="13"/>
      <c r="I27" s="15"/>
    </row>
    <row r="28" spans="1:10" s="96" customFormat="1" ht="12.95" customHeight="1">
      <c r="A28" s="239"/>
      <c r="B28" s="15"/>
      <c r="C28" s="15"/>
      <c r="D28" s="15"/>
      <c r="E28" s="15"/>
      <c r="F28" s="15"/>
      <c r="G28" s="84"/>
      <c r="H28" s="13"/>
      <c r="I28" s="15"/>
      <c r="J28" s="353"/>
    </row>
    <row r="29" spans="1:10" s="96" customFormat="1" ht="12.95" customHeight="1" thickBot="1">
      <c r="A29" s="239"/>
      <c r="B29" s="15"/>
      <c r="C29" s="15"/>
      <c r="D29" s="15"/>
      <c r="E29" s="15"/>
      <c r="F29" s="15"/>
      <c r="G29" s="84"/>
      <c r="H29" s="13"/>
      <c r="I29" s="15"/>
      <c r="J29" s="353"/>
    </row>
    <row r="30" spans="1:10" s="96" customFormat="1" ht="25.5" customHeight="1">
      <c r="A30" s="690" t="s">
        <v>575</v>
      </c>
      <c r="B30" s="588" t="s">
        <v>569</v>
      </c>
      <c r="C30" s="589" t="s">
        <v>570</v>
      </c>
      <c r="D30" s="588" t="s">
        <v>571</v>
      </c>
      <c r="E30" s="689" t="s">
        <v>579</v>
      </c>
      <c r="F30" s="590"/>
      <c r="G30" s="591"/>
      <c r="H30" s="587" t="s">
        <v>410</v>
      </c>
      <c r="I30" s="15"/>
    </row>
    <row r="31" spans="1:10" s="96" customFormat="1" ht="38.25" customHeight="1">
      <c r="A31" s="691"/>
      <c r="B31" s="253" t="s">
        <v>573</v>
      </c>
      <c r="C31" s="253" t="s">
        <v>572</v>
      </c>
      <c r="D31" s="253" t="s">
        <v>574</v>
      </c>
      <c r="E31" s="663"/>
      <c r="F31" s="56"/>
      <c r="G31" s="592"/>
      <c r="H31" s="13"/>
      <c r="I31" s="15"/>
    </row>
    <row r="32" spans="1:10" s="96" customFormat="1" ht="19.5" customHeight="1" thickBot="1">
      <c r="A32" s="599" t="s">
        <v>576</v>
      </c>
      <c r="B32" s="593">
        <v>5</v>
      </c>
      <c r="C32" s="593">
        <v>3.5</v>
      </c>
      <c r="D32" s="593">
        <v>5</v>
      </c>
      <c r="E32" s="594">
        <v>3.5</v>
      </c>
      <c r="F32" s="595"/>
      <c r="G32" s="596"/>
      <c r="H32" s="13"/>
      <c r="I32" s="15"/>
    </row>
    <row r="33" spans="1:9" s="96" customFormat="1" ht="19.5" customHeight="1">
      <c r="A33" s="60"/>
      <c r="B33" s="597"/>
      <c r="C33" s="597"/>
      <c r="D33" s="597"/>
      <c r="E33" s="598"/>
      <c r="F33" s="56"/>
      <c r="G33" s="60"/>
      <c r="H33" s="13"/>
      <c r="I33" s="15"/>
    </row>
    <row r="34" spans="1:9" s="96" customFormat="1" ht="19.5" customHeight="1">
      <c r="A34" s="60"/>
      <c r="B34" s="597"/>
      <c r="C34" s="597"/>
      <c r="D34" s="597"/>
      <c r="E34" s="598"/>
      <c r="F34" s="56"/>
      <c r="G34" s="60"/>
      <c r="H34" s="13"/>
      <c r="I34" s="15"/>
    </row>
    <row r="35" spans="1:9" s="96" customFormat="1" ht="19.5" customHeight="1">
      <c r="B35" s="597"/>
      <c r="C35" s="597"/>
      <c r="D35" s="597"/>
      <c r="E35" s="598"/>
      <c r="F35" s="56"/>
      <c r="G35" s="60"/>
      <c r="H35" s="13"/>
      <c r="I35" s="15"/>
    </row>
    <row r="36" spans="1:9" s="96" customFormat="1" ht="19.5" customHeight="1">
      <c r="A36" s="60"/>
      <c r="B36" s="597"/>
      <c r="C36" s="597"/>
      <c r="D36" s="597"/>
      <c r="E36" s="598"/>
      <c r="F36" s="56"/>
      <c r="G36" s="60"/>
      <c r="H36" s="13"/>
      <c r="I36" s="15"/>
    </row>
    <row r="37" spans="1:9" s="96" customFormat="1" ht="19.5" customHeight="1">
      <c r="A37" s="60"/>
      <c r="B37" s="597"/>
      <c r="C37" s="597"/>
      <c r="D37" s="597"/>
      <c r="E37" s="598"/>
      <c r="F37" s="56"/>
      <c r="G37" s="60"/>
      <c r="H37" s="13"/>
      <c r="I37" s="15"/>
    </row>
    <row r="38" spans="1:9" s="96" customFormat="1" ht="19.5" customHeight="1">
      <c r="A38" s="692" t="s">
        <v>578</v>
      </c>
      <c r="B38" s="692"/>
      <c r="C38" s="692"/>
      <c r="D38" s="692"/>
      <c r="E38" s="692"/>
      <c r="F38" s="692"/>
      <c r="G38" s="692"/>
      <c r="H38" s="13"/>
      <c r="I38" s="15"/>
    </row>
    <row r="39" spans="1:9" s="96" customFormat="1" ht="19.5" customHeight="1">
      <c r="A39" s="692"/>
      <c r="B39" s="692"/>
      <c r="C39" s="692"/>
      <c r="D39" s="692"/>
      <c r="E39" s="692"/>
      <c r="F39" s="692"/>
      <c r="G39" s="692"/>
      <c r="H39" s="13"/>
      <c r="I39" s="15"/>
    </row>
    <row r="40" spans="1:9" s="96" customFormat="1" ht="19.5" customHeight="1">
      <c r="A40" s="60"/>
      <c r="B40" s="597"/>
      <c r="C40" s="597"/>
      <c r="D40" s="597"/>
      <c r="E40" s="598"/>
      <c r="F40" s="56"/>
      <c r="G40" s="60"/>
      <c r="H40" s="13"/>
      <c r="I40" s="15"/>
    </row>
    <row r="41" spans="1:9" s="96" customFormat="1" ht="19.5" customHeight="1">
      <c r="A41" s="60"/>
      <c r="B41" s="597"/>
      <c r="C41" s="597"/>
      <c r="D41" s="597"/>
      <c r="E41" s="598"/>
      <c r="F41" s="56"/>
      <c r="G41" s="60"/>
      <c r="H41" s="13"/>
      <c r="I41" s="15"/>
    </row>
    <row r="42" spans="1:9" s="96" customFormat="1" ht="19.5" customHeight="1">
      <c r="A42" s="60"/>
      <c r="B42" s="597"/>
      <c r="C42" s="597"/>
      <c r="D42" s="597"/>
      <c r="E42" s="598"/>
      <c r="F42" s="56"/>
      <c r="G42" s="60"/>
      <c r="H42" s="13"/>
      <c r="I42" s="15"/>
    </row>
    <row r="43" spans="1:9" s="96" customFormat="1" ht="19.5" customHeight="1">
      <c r="A43" s="60"/>
      <c r="B43" s="597"/>
      <c r="C43" s="597"/>
      <c r="D43" s="597"/>
      <c r="E43" s="598"/>
      <c r="F43" s="56"/>
      <c r="G43" s="60"/>
      <c r="H43" s="13"/>
      <c r="I43" s="15"/>
    </row>
    <row r="44" spans="1:9" s="96" customFormat="1" ht="19.5" customHeight="1">
      <c r="A44" s="60"/>
      <c r="B44" s="597"/>
      <c r="C44" s="597"/>
      <c r="D44" s="597"/>
      <c r="E44" s="598"/>
      <c r="F44" s="56"/>
      <c r="G44" s="60"/>
      <c r="H44" s="13"/>
      <c r="I44" s="15"/>
    </row>
    <row r="45" spans="1:9" s="96" customFormat="1" ht="19.5" customHeight="1">
      <c r="A45" s="60"/>
      <c r="B45" s="597"/>
      <c r="C45" s="597"/>
      <c r="D45" s="597"/>
      <c r="E45" s="598"/>
      <c r="F45" s="56"/>
      <c r="G45" s="60"/>
      <c r="H45" s="13"/>
      <c r="I45" s="15"/>
    </row>
    <row r="46" spans="1:9" s="96" customFormat="1" ht="12.95" customHeight="1">
      <c r="A46" s="73"/>
      <c r="B46" s="56"/>
      <c r="C46" s="56"/>
      <c r="D46" s="56"/>
      <c r="E46" s="56"/>
      <c r="F46" s="56"/>
      <c r="G46" s="57"/>
      <c r="H46" s="13"/>
      <c r="I46" s="15"/>
    </row>
    <row r="47" spans="1:9" s="96" customFormat="1" ht="12.95" customHeight="1">
      <c r="A47" s="56"/>
      <c r="B47" s="56"/>
      <c r="C47" s="56"/>
      <c r="D47" s="56"/>
      <c r="E47" s="56"/>
      <c r="F47" s="56"/>
      <c r="G47" s="56"/>
      <c r="H47" s="13"/>
      <c r="I47" s="15"/>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499984740745262"/>
  </sheetPr>
  <dimension ref="A1:A90"/>
  <sheetViews>
    <sheetView view="pageBreakPreview" topLeftCell="A6" zoomScaleNormal="100" zoomScaleSheetLayoutView="100" workbookViewId="0">
      <selection activeCell="A33" sqref="A33"/>
    </sheetView>
  </sheetViews>
  <sheetFormatPr defaultRowHeight="14.25"/>
  <cols>
    <col min="1" max="1" width="107.42578125" style="11" customWidth="1"/>
    <col min="2" max="16384" width="9.140625" style="11"/>
  </cols>
  <sheetData>
    <row r="1" spans="1:1" s="23" customFormat="1" ht="33" customHeight="1">
      <c r="A1" s="414"/>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626" t="s">
        <v>529</v>
      </c>
    </row>
    <row r="18" spans="1:1">
      <c r="A18" s="627"/>
    </row>
    <row r="19" spans="1:1">
      <c r="A19" s="627"/>
    </row>
    <row r="20" spans="1:1">
      <c r="A20" s="627"/>
    </row>
    <row r="21" spans="1:1">
      <c r="A21" s="627"/>
    </row>
    <row r="22" spans="1:1">
      <c r="A22" s="627"/>
    </row>
    <row r="23" spans="1:1">
      <c r="A23" s="627"/>
    </row>
    <row r="24" spans="1:1">
      <c r="A24" s="627"/>
    </row>
    <row r="25" spans="1:1">
      <c r="A25" s="627"/>
    </row>
    <row r="26" spans="1:1">
      <c r="A26" s="627"/>
    </row>
    <row r="27" spans="1:1">
      <c r="A27" s="627"/>
    </row>
    <row r="28" spans="1:1">
      <c r="A28" s="627"/>
    </row>
    <row r="29" spans="1:1">
      <c r="A29" s="13"/>
    </row>
    <row r="30" spans="1:1" s="23" customFormat="1">
      <c r="A30" s="13"/>
    </row>
    <row r="31" spans="1:1">
      <c r="A31" s="13"/>
    </row>
    <row r="32" spans="1:1">
      <c r="A32" s="12"/>
    </row>
    <row r="33" spans="1:1">
      <c r="A33" s="24"/>
    </row>
    <row r="34" spans="1:1" ht="29.25" customHeight="1">
      <c r="A34" s="415"/>
    </row>
    <row r="35" spans="1:1" ht="16.5" customHeight="1">
      <c r="A35" s="416"/>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
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499984740745262"/>
  </sheetPr>
  <dimension ref="A1:P62"/>
  <sheetViews>
    <sheetView view="pageBreakPreview" topLeftCell="A10" zoomScaleNormal="100" zoomScaleSheetLayoutView="100" workbookViewId="0">
      <selection activeCell="A10" sqref="A10:I10"/>
    </sheetView>
  </sheetViews>
  <sheetFormatPr defaultRowHeight="12.75"/>
  <cols>
    <col min="1" max="1" width="10" style="493" customWidth="1"/>
    <col min="2" max="2" width="14.85546875" style="493" hidden="1" customWidth="1"/>
    <col min="3" max="3" width="13.140625" style="493" customWidth="1"/>
    <col min="4" max="4" width="50.5703125" style="493" customWidth="1"/>
    <col min="5" max="5" width="10" style="493" customWidth="1"/>
    <col min="6" max="6" width="13.28515625" style="493" customWidth="1"/>
    <col min="7" max="7" width="11.7109375" style="493" customWidth="1"/>
    <col min="8" max="9" width="12.42578125" style="493" customWidth="1"/>
    <col min="10" max="10" width="14.5703125" style="493" customWidth="1"/>
    <col min="11" max="11" width="15.5703125" style="493" customWidth="1"/>
    <col min="12" max="12" width="48.7109375" style="417" customWidth="1"/>
    <col min="13" max="13" width="9.140625" style="418"/>
    <col min="14" max="14" width="19.28515625" style="418" customWidth="1"/>
    <col min="15" max="15" width="14.140625" style="418" customWidth="1"/>
    <col min="16" max="16" width="17.42578125" style="418" customWidth="1"/>
    <col min="17" max="259" width="9.140625" style="418"/>
    <col min="260" max="260" width="5.42578125" style="418" customWidth="1"/>
    <col min="261" max="261" width="14.85546875" style="418" bestFit="1" customWidth="1"/>
    <col min="262" max="262" width="62.140625" style="418" customWidth="1"/>
    <col min="263" max="263" width="11.42578125" style="418" customWidth="1"/>
    <col min="264" max="264" width="6" style="418" bestFit="1" customWidth="1"/>
    <col min="265" max="265" width="16.7109375" style="418" customWidth="1"/>
    <col min="266" max="266" width="17.5703125" style="418" customWidth="1"/>
    <col min="267" max="267" width="29.140625" style="418" customWidth="1"/>
    <col min="268" max="268" width="22.42578125" style="418" customWidth="1"/>
    <col min="269" max="269" width="9.140625" style="418"/>
    <col min="270" max="270" width="19.28515625" style="418" customWidth="1"/>
    <col min="271" max="271" width="14.140625" style="418" customWidth="1"/>
    <col min="272" max="272" width="17.42578125" style="418" customWidth="1"/>
    <col min="273" max="515" width="9.140625" style="418"/>
    <col min="516" max="516" width="5.42578125" style="418" customWidth="1"/>
    <col min="517" max="517" width="14.85546875" style="418" bestFit="1" customWidth="1"/>
    <col min="518" max="518" width="62.140625" style="418" customWidth="1"/>
    <col min="519" max="519" width="11.42578125" style="418" customWidth="1"/>
    <col min="520" max="520" width="6" style="418" bestFit="1" customWidth="1"/>
    <col min="521" max="521" width="16.7109375" style="418" customWidth="1"/>
    <col min="522" max="522" width="17.5703125" style="418" customWidth="1"/>
    <col min="523" max="523" width="29.140625" style="418" customWidth="1"/>
    <col min="524" max="524" width="22.42578125" style="418" customWidth="1"/>
    <col min="525" max="525" width="9.140625" style="418"/>
    <col min="526" max="526" width="19.28515625" style="418" customWidth="1"/>
    <col min="527" max="527" width="14.140625" style="418" customWidth="1"/>
    <col min="528" max="528" width="17.42578125" style="418" customWidth="1"/>
    <col min="529" max="771" width="9.140625" style="418"/>
    <col min="772" max="772" width="5.42578125" style="418" customWidth="1"/>
    <col min="773" max="773" width="14.85546875" style="418" bestFit="1" customWidth="1"/>
    <col min="774" max="774" width="62.140625" style="418" customWidth="1"/>
    <col min="775" max="775" width="11.42578125" style="418" customWidth="1"/>
    <col min="776" max="776" width="6" style="418" bestFit="1" customWidth="1"/>
    <col min="777" max="777" width="16.7109375" style="418" customWidth="1"/>
    <col min="778" max="778" width="17.5703125" style="418" customWidth="1"/>
    <col min="779" max="779" width="29.140625" style="418" customWidth="1"/>
    <col min="780" max="780" width="22.42578125" style="418" customWidth="1"/>
    <col min="781" max="781" width="9.140625" style="418"/>
    <col min="782" max="782" width="19.28515625" style="418" customWidth="1"/>
    <col min="783" max="783" width="14.140625" style="418" customWidth="1"/>
    <col min="784" max="784" width="17.42578125" style="418" customWidth="1"/>
    <col min="785" max="1027" width="9.140625" style="418"/>
    <col min="1028" max="1028" width="5.42578125" style="418" customWidth="1"/>
    <col min="1029" max="1029" width="14.85546875" style="418" bestFit="1" customWidth="1"/>
    <col min="1030" max="1030" width="62.140625" style="418" customWidth="1"/>
    <col min="1031" max="1031" width="11.42578125" style="418" customWidth="1"/>
    <col min="1032" max="1032" width="6" style="418" bestFit="1" customWidth="1"/>
    <col min="1033" max="1033" width="16.7109375" style="418" customWidth="1"/>
    <col min="1034" max="1034" width="17.5703125" style="418" customWidth="1"/>
    <col min="1035" max="1035" width="29.140625" style="418" customWidth="1"/>
    <col min="1036" max="1036" width="22.42578125" style="418" customWidth="1"/>
    <col min="1037" max="1037" width="9.140625" style="418"/>
    <col min="1038" max="1038" width="19.28515625" style="418" customWidth="1"/>
    <col min="1039" max="1039" width="14.140625" style="418" customWidth="1"/>
    <col min="1040" max="1040" width="17.42578125" style="418" customWidth="1"/>
    <col min="1041" max="1283" width="9.140625" style="418"/>
    <col min="1284" max="1284" width="5.42578125" style="418" customWidth="1"/>
    <col min="1285" max="1285" width="14.85546875" style="418" bestFit="1" customWidth="1"/>
    <col min="1286" max="1286" width="62.140625" style="418" customWidth="1"/>
    <col min="1287" max="1287" width="11.42578125" style="418" customWidth="1"/>
    <col min="1288" max="1288" width="6" style="418" bestFit="1" customWidth="1"/>
    <col min="1289" max="1289" width="16.7109375" style="418" customWidth="1"/>
    <col min="1290" max="1290" width="17.5703125" style="418" customWidth="1"/>
    <col min="1291" max="1291" width="29.140625" style="418" customWidth="1"/>
    <col min="1292" max="1292" width="22.42578125" style="418" customWidth="1"/>
    <col min="1293" max="1293" width="9.140625" style="418"/>
    <col min="1294" max="1294" width="19.28515625" style="418" customWidth="1"/>
    <col min="1295" max="1295" width="14.140625" style="418" customWidth="1"/>
    <col min="1296" max="1296" width="17.42578125" style="418" customWidth="1"/>
    <col min="1297" max="1539" width="9.140625" style="418"/>
    <col min="1540" max="1540" width="5.42578125" style="418" customWidth="1"/>
    <col min="1541" max="1541" width="14.85546875" style="418" bestFit="1" customWidth="1"/>
    <col min="1542" max="1542" width="62.140625" style="418" customWidth="1"/>
    <col min="1543" max="1543" width="11.42578125" style="418" customWidth="1"/>
    <col min="1544" max="1544" width="6" style="418" bestFit="1" customWidth="1"/>
    <col min="1545" max="1545" width="16.7109375" style="418" customWidth="1"/>
    <col min="1546" max="1546" width="17.5703125" style="418" customWidth="1"/>
    <col min="1547" max="1547" width="29.140625" style="418" customWidth="1"/>
    <col min="1548" max="1548" width="22.42578125" style="418" customWidth="1"/>
    <col min="1549" max="1549" width="9.140625" style="418"/>
    <col min="1550" max="1550" width="19.28515625" style="418" customWidth="1"/>
    <col min="1551" max="1551" width="14.140625" style="418" customWidth="1"/>
    <col min="1552" max="1552" width="17.42578125" style="418" customWidth="1"/>
    <col min="1553" max="1795" width="9.140625" style="418"/>
    <col min="1796" max="1796" width="5.42578125" style="418" customWidth="1"/>
    <col min="1797" max="1797" width="14.85546875" style="418" bestFit="1" customWidth="1"/>
    <col min="1798" max="1798" width="62.140625" style="418" customWidth="1"/>
    <col min="1799" max="1799" width="11.42578125" style="418" customWidth="1"/>
    <col min="1800" max="1800" width="6" style="418" bestFit="1" customWidth="1"/>
    <col min="1801" max="1801" width="16.7109375" style="418" customWidth="1"/>
    <col min="1802" max="1802" width="17.5703125" style="418" customWidth="1"/>
    <col min="1803" max="1803" width="29.140625" style="418" customWidth="1"/>
    <col min="1804" max="1804" width="22.42578125" style="418" customWidth="1"/>
    <col min="1805" max="1805" width="9.140625" style="418"/>
    <col min="1806" max="1806" width="19.28515625" style="418" customWidth="1"/>
    <col min="1807" max="1807" width="14.140625" style="418" customWidth="1"/>
    <col min="1808" max="1808" width="17.42578125" style="418" customWidth="1"/>
    <col min="1809" max="2051" width="9.140625" style="418"/>
    <col min="2052" max="2052" width="5.42578125" style="418" customWidth="1"/>
    <col min="2053" max="2053" width="14.85546875" style="418" bestFit="1" customWidth="1"/>
    <col min="2054" max="2054" width="62.140625" style="418" customWidth="1"/>
    <col min="2055" max="2055" width="11.42578125" style="418" customWidth="1"/>
    <col min="2056" max="2056" width="6" style="418" bestFit="1" customWidth="1"/>
    <col min="2057" max="2057" width="16.7109375" style="418" customWidth="1"/>
    <col min="2058" max="2058" width="17.5703125" style="418" customWidth="1"/>
    <col min="2059" max="2059" width="29.140625" style="418" customWidth="1"/>
    <col min="2060" max="2060" width="22.42578125" style="418" customWidth="1"/>
    <col min="2061" max="2061" width="9.140625" style="418"/>
    <col min="2062" max="2062" width="19.28515625" style="418" customWidth="1"/>
    <col min="2063" max="2063" width="14.140625" style="418" customWidth="1"/>
    <col min="2064" max="2064" width="17.42578125" style="418" customWidth="1"/>
    <col min="2065" max="2307" width="9.140625" style="418"/>
    <col min="2308" max="2308" width="5.42578125" style="418" customWidth="1"/>
    <col min="2309" max="2309" width="14.85546875" style="418" bestFit="1" customWidth="1"/>
    <col min="2310" max="2310" width="62.140625" style="418" customWidth="1"/>
    <col min="2311" max="2311" width="11.42578125" style="418" customWidth="1"/>
    <col min="2312" max="2312" width="6" style="418" bestFit="1" customWidth="1"/>
    <col min="2313" max="2313" width="16.7109375" style="418" customWidth="1"/>
    <col min="2314" max="2314" width="17.5703125" style="418" customWidth="1"/>
    <col min="2315" max="2315" width="29.140625" style="418" customWidth="1"/>
    <col min="2316" max="2316" width="22.42578125" style="418" customWidth="1"/>
    <col min="2317" max="2317" width="9.140625" style="418"/>
    <col min="2318" max="2318" width="19.28515625" style="418" customWidth="1"/>
    <col min="2319" max="2319" width="14.140625" style="418" customWidth="1"/>
    <col min="2320" max="2320" width="17.42578125" style="418" customWidth="1"/>
    <col min="2321" max="2563" width="9.140625" style="418"/>
    <col min="2564" max="2564" width="5.42578125" style="418" customWidth="1"/>
    <col min="2565" max="2565" width="14.85546875" style="418" bestFit="1" customWidth="1"/>
    <col min="2566" max="2566" width="62.140625" style="418" customWidth="1"/>
    <col min="2567" max="2567" width="11.42578125" style="418" customWidth="1"/>
    <col min="2568" max="2568" width="6" style="418" bestFit="1" customWidth="1"/>
    <col min="2569" max="2569" width="16.7109375" style="418" customWidth="1"/>
    <col min="2570" max="2570" width="17.5703125" style="418" customWidth="1"/>
    <col min="2571" max="2571" width="29.140625" style="418" customWidth="1"/>
    <col min="2572" max="2572" width="22.42578125" style="418" customWidth="1"/>
    <col min="2573" max="2573" width="9.140625" style="418"/>
    <col min="2574" max="2574" width="19.28515625" style="418" customWidth="1"/>
    <col min="2575" max="2575" width="14.140625" style="418" customWidth="1"/>
    <col min="2576" max="2576" width="17.42578125" style="418" customWidth="1"/>
    <col min="2577" max="2819" width="9.140625" style="418"/>
    <col min="2820" max="2820" width="5.42578125" style="418" customWidth="1"/>
    <col min="2821" max="2821" width="14.85546875" style="418" bestFit="1" customWidth="1"/>
    <col min="2822" max="2822" width="62.140625" style="418" customWidth="1"/>
    <col min="2823" max="2823" width="11.42578125" style="418" customWidth="1"/>
    <col min="2824" max="2824" width="6" style="418" bestFit="1" customWidth="1"/>
    <col min="2825" max="2825" width="16.7109375" style="418" customWidth="1"/>
    <col min="2826" max="2826" width="17.5703125" style="418" customWidth="1"/>
    <col min="2827" max="2827" width="29.140625" style="418" customWidth="1"/>
    <col min="2828" max="2828" width="22.42578125" style="418" customWidth="1"/>
    <col min="2829" max="2829" width="9.140625" style="418"/>
    <col min="2830" max="2830" width="19.28515625" style="418" customWidth="1"/>
    <col min="2831" max="2831" width="14.140625" style="418" customWidth="1"/>
    <col min="2832" max="2832" width="17.42578125" style="418" customWidth="1"/>
    <col min="2833" max="3075" width="9.140625" style="418"/>
    <col min="3076" max="3076" width="5.42578125" style="418" customWidth="1"/>
    <col min="3077" max="3077" width="14.85546875" style="418" bestFit="1" customWidth="1"/>
    <col min="3078" max="3078" width="62.140625" style="418" customWidth="1"/>
    <col min="3079" max="3079" width="11.42578125" style="418" customWidth="1"/>
    <col min="3080" max="3080" width="6" style="418" bestFit="1" customWidth="1"/>
    <col min="3081" max="3081" width="16.7109375" style="418" customWidth="1"/>
    <col min="3082" max="3082" width="17.5703125" style="418" customWidth="1"/>
    <col min="3083" max="3083" width="29.140625" style="418" customWidth="1"/>
    <col min="3084" max="3084" width="22.42578125" style="418" customWidth="1"/>
    <col min="3085" max="3085" width="9.140625" style="418"/>
    <col min="3086" max="3086" width="19.28515625" style="418" customWidth="1"/>
    <col min="3087" max="3087" width="14.140625" style="418" customWidth="1"/>
    <col min="3088" max="3088" width="17.42578125" style="418" customWidth="1"/>
    <col min="3089" max="3331" width="9.140625" style="418"/>
    <col min="3332" max="3332" width="5.42578125" style="418" customWidth="1"/>
    <col min="3333" max="3333" width="14.85546875" style="418" bestFit="1" customWidth="1"/>
    <col min="3334" max="3334" width="62.140625" style="418" customWidth="1"/>
    <col min="3335" max="3335" width="11.42578125" style="418" customWidth="1"/>
    <col min="3336" max="3336" width="6" style="418" bestFit="1" customWidth="1"/>
    <col min="3337" max="3337" width="16.7109375" style="418" customWidth="1"/>
    <col min="3338" max="3338" width="17.5703125" style="418" customWidth="1"/>
    <col min="3339" max="3339" width="29.140625" style="418" customWidth="1"/>
    <col min="3340" max="3340" width="22.42578125" style="418" customWidth="1"/>
    <col min="3341" max="3341" width="9.140625" style="418"/>
    <col min="3342" max="3342" width="19.28515625" style="418" customWidth="1"/>
    <col min="3343" max="3343" width="14.140625" style="418" customWidth="1"/>
    <col min="3344" max="3344" width="17.42578125" style="418" customWidth="1"/>
    <col min="3345" max="3587" width="9.140625" style="418"/>
    <col min="3588" max="3588" width="5.42578125" style="418" customWidth="1"/>
    <col min="3589" max="3589" width="14.85546875" style="418" bestFit="1" customWidth="1"/>
    <col min="3590" max="3590" width="62.140625" style="418" customWidth="1"/>
    <col min="3591" max="3591" width="11.42578125" style="418" customWidth="1"/>
    <col min="3592" max="3592" width="6" style="418" bestFit="1" customWidth="1"/>
    <col min="3593" max="3593" width="16.7109375" style="418" customWidth="1"/>
    <col min="3594" max="3594" width="17.5703125" style="418" customWidth="1"/>
    <col min="3595" max="3595" width="29.140625" style="418" customWidth="1"/>
    <col min="3596" max="3596" width="22.42578125" style="418" customWidth="1"/>
    <col min="3597" max="3597" width="9.140625" style="418"/>
    <col min="3598" max="3598" width="19.28515625" style="418" customWidth="1"/>
    <col min="3599" max="3599" width="14.140625" style="418" customWidth="1"/>
    <col min="3600" max="3600" width="17.42578125" style="418" customWidth="1"/>
    <col min="3601" max="3843" width="9.140625" style="418"/>
    <col min="3844" max="3844" width="5.42578125" style="418" customWidth="1"/>
    <col min="3845" max="3845" width="14.85546875" style="418" bestFit="1" customWidth="1"/>
    <col min="3846" max="3846" width="62.140625" style="418" customWidth="1"/>
    <col min="3847" max="3847" width="11.42578125" style="418" customWidth="1"/>
    <col min="3848" max="3848" width="6" style="418" bestFit="1" customWidth="1"/>
    <col min="3849" max="3849" width="16.7109375" style="418" customWidth="1"/>
    <col min="3850" max="3850" width="17.5703125" style="418" customWidth="1"/>
    <col min="3851" max="3851" width="29.140625" style="418" customWidth="1"/>
    <col min="3852" max="3852" width="22.42578125" style="418" customWidth="1"/>
    <col min="3853" max="3853" width="9.140625" style="418"/>
    <col min="3854" max="3854" width="19.28515625" style="418" customWidth="1"/>
    <col min="3855" max="3855" width="14.140625" style="418" customWidth="1"/>
    <col min="3856" max="3856" width="17.42578125" style="418" customWidth="1"/>
    <col min="3857" max="4099" width="9.140625" style="418"/>
    <col min="4100" max="4100" width="5.42578125" style="418" customWidth="1"/>
    <col min="4101" max="4101" width="14.85546875" style="418" bestFit="1" customWidth="1"/>
    <col min="4102" max="4102" width="62.140625" style="418" customWidth="1"/>
    <col min="4103" max="4103" width="11.42578125" style="418" customWidth="1"/>
    <col min="4104" max="4104" width="6" style="418" bestFit="1" customWidth="1"/>
    <col min="4105" max="4105" width="16.7109375" style="418" customWidth="1"/>
    <col min="4106" max="4106" width="17.5703125" style="418" customWidth="1"/>
    <col min="4107" max="4107" width="29.140625" style="418" customWidth="1"/>
    <col min="4108" max="4108" width="22.42578125" style="418" customWidth="1"/>
    <col min="4109" max="4109" width="9.140625" style="418"/>
    <col min="4110" max="4110" width="19.28515625" style="418" customWidth="1"/>
    <col min="4111" max="4111" width="14.140625" style="418" customWidth="1"/>
    <col min="4112" max="4112" width="17.42578125" style="418" customWidth="1"/>
    <col min="4113" max="4355" width="9.140625" style="418"/>
    <col min="4356" max="4356" width="5.42578125" style="418" customWidth="1"/>
    <col min="4357" max="4357" width="14.85546875" style="418" bestFit="1" customWidth="1"/>
    <col min="4358" max="4358" width="62.140625" style="418" customWidth="1"/>
    <col min="4359" max="4359" width="11.42578125" style="418" customWidth="1"/>
    <col min="4360" max="4360" width="6" style="418" bestFit="1" customWidth="1"/>
    <col min="4361" max="4361" width="16.7109375" style="418" customWidth="1"/>
    <col min="4362" max="4362" width="17.5703125" style="418" customWidth="1"/>
    <col min="4363" max="4363" width="29.140625" style="418" customWidth="1"/>
    <col min="4364" max="4364" width="22.42578125" style="418" customWidth="1"/>
    <col min="4365" max="4365" width="9.140625" style="418"/>
    <col min="4366" max="4366" width="19.28515625" style="418" customWidth="1"/>
    <col min="4367" max="4367" width="14.140625" style="418" customWidth="1"/>
    <col min="4368" max="4368" width="17.42578125" style="418" customWidth="1"/>
    <col min="4369" max="4611" width="9.140625" style="418"/>
    <col min="4612" max="4612" width="5.42578125" style="418" customWidth="1"/>
    <col min="4613" max="4613" width="14.85546875" style="418" bestFit="1" customWidth="1"/>
    <col min="4614" max="4614" width="62.140625" style="418" customWidth="1"/>
    <col min="4615" max="4615" width="11.42578125" style="418" customWidth="1"/>
    <col min="4616" max="4616" width="6" style="418" bestFit="1" customWidth="1"/>
    <col min="4617" max="4617" width="16.7109375" style="418" customWidth="1"/>
    <col min="4618" max="4618" width="17.5703125" style="418" customWidth="1"/>
    <col min="4619" max="4619" width="29.140625" style="418" customWidth="1"/>
    <col min="4620" max="4620" width="22.42578125" style="418" customWidth="1"/>
    <col min="4621" max="4621" width="9.140625" style="418"/>
    <col min="4622" max="4622" width="19.28515625" style="418" customWidth="1"/>
    <col min="4623" max="4623" width="14.140625" style="418" customWidth="1"/>
    <col min="4624" max="4624" width="17.42578125" style="418" customWidth="1"/>
    <col min="4625" max="4867" width="9.140625" style="418"/>
    <col min="4868" max="4868" width="5.42578125" style="418" customWidth="1"/>
    <col min="4869" max="4869" width="14.85546875" style="418" bestFit="1" customWidth="1"/>
    <col min="4870" max="4870" width="62.140625" style="418" customWidth="1"/>
    <col min="4871" max="4871" width="11.42578125" style="418" customWidth="1"/>
    <col min="4872" max="4872" width="6" style="418" bestFit="1" customWidth="1"/>
    <col min="4873" max="4873" width="16.7109375" style="418" customWidth="1"/>
    <col min="4874" max="4874" width="17.5703125" style="418" customWidth="1"/>
    <col min="4875" max="4875" width="29.140625" style="418" customWidth="1"/>
    <col min="4876" max="4876" width="22.42578125" style="418" customWidth="1"/>
    <col min="4877" max="4877" width="9.140625" style="418"/>
    <col min="4878" max="4878" width="19.28515625" style="418" customWidth="1"/>
    <col min="4879" max="4879" width="14.140625" style="418" customWidth="1"/>
    <col min="4880" max="4880" width="17.42578125" style="418" customWidth="1"/>
    <col min="4881" max="5123" width="9.140625" style="418"/>
    <col min="5124" max="5124" width="5.42578125" style="418" customWidth="1"/>
    <col min="5125" max="5125" width="14.85546875" style="418" bestFit="1" customWidth="1"/>
    <col min="5126" max="5126" width="62.140625" style="418" customWidth="1"/>
    <col min="5127" max="5127" width="11.42578125" style="418" customWidth="1"/>
    <col min="5128" max="5128" width="6" style="418" bestFit="1" customWidth="1"/>
    <col min="5129" max="5129" width="16.7109375" style="418" customWidth="1"/>
    <col min="5130" max="5130" width="17.5703125" style="418" customWidth="1"/>
    <col min="5131" max="5131" width="29.140625" style="418" customWidth="1"/>
    <col min="5132" max="5132" width="22.42578125" style="418" customWidth="1"/>
    <col min="5133" max="5133" width="9.140625" style="418"/>
    <col min="5134" max="5134" width="19.28515625" style="418" customWidth="1"/>
    <col min="5135" max="5135" width="14.140625" style="418" customWidth="1"/>
    <col min="5136" max="5136" width="17.42578125" style="418" customWidth="1"/>
    <col min="5137" max="5379" width="9.140625" style="418"/>
    <col min="5380" max="5380" width="5.42578125" style="418" customWidth="1"/>
    <col min="5381" max="5381" width="14.85546875" style="418" bestFit="1" customWidth="1"/>
    <col min="5382" max="5382" width="62.140625" style="418" customWidth="1"/>
    <col min="5383" max="5383" width="11.42578125" style="418" customWidth="1"/>
    <col min="5384" max="5384" width="6" style="418" bestFit="1" customWidth="1"/>
    <col min="5385" max="5385" width="16.7109375" style="418" customWidth="1"/>
    <col min="5386" max="5386" width="17.5703125" style="418" customWidth="1"/>
    <col min="5387" max="5387" width="29.140625" style="418" customWidth="1"/>
    <col min="5388" max="5388" width="22.42578125" style="418" customWidth="1"/>
    <col min="5389" max="5389" width="9.140625" style="418"/>
    <col min="5390" max="5390" width="19.28515625" style="418" customWidth="1"/>
    <col min="5391" max="5391" width="14.140625" style="418" customWidth="1"/>
    <col min="5392" max="5392" width="17.42578125" style="418" customWidth="1"/>
    <col min="5393" max="5635" width="9.140625" style="418"/>
    <col min="5636" max="5636" width="5.42578125" style="418" customWidth="1"/>
    <col min="5637" max="5637" width="14.85546875" style="418" bestFit="1" customWidth="1"/>
    <col min="5638" max="5638" width="62.140625" style="418" customWidth="1"/>
    <col min="5639" max="5639" width="11.42578125" style="418" customWidth="1"/>
    <col min="5640" max="5640" width="6" style="418" bestFit="1" customWidth="1"/>
    <col min="5641" max="5641" width="16.7109375" style="418" customWidth="1"/>
    <col min="5642" max="5642" width="17.5703125" style="418" customWidth="1"/>
    <col min="5643" max="5643" width="29.140625" style="418" customWidth="1"/>
    <col min="5644" max="5644" width="22.42578125" style="418" customWidth="1"/>
    <col min="5645" max="5645" width="9.140625" style="418"/>
    <col min="5646" max="5646" width="19.28515625" style="418" customWidth="1"/>
    <col min="5647" max="5647" width="14.140625" style="418" customWidth="1"/>
    <col min="5648" max="5648" width="17.42578125" style="418" customWidth="1"/>
    <col min="5649" max="5891" width="9.140625" style="418"/>
    <col min="5892" max="5892" width="5.42578125" style="418" customWidth="1"/>
    <col min="5893" max="5893" width="14.85546875" style="418" bestFit="1" customWidth="1"/>
    <col min="5894" max="5894" width="62.140625" style="418" customWidth="1"/>
    <col min="5895" max="5895" width="11.42578125" style="418" customWidth="1"/>
    <col min="5896" max="5896" width="6" style="418" bestFit="1" customWidth="1"/>
    <col min="5897" max="5897" width="16.7109375" style="418" customWidth="1"/>
    <col min="5898" max="5898" width="17.5703125" style="418" customWidth="1"/>
    <col min="5899" max="5899" width="29.140625" style="418" customWidth="1"/>
    <col min="5900" max="5900" width="22.42578125" style="418" customWidth="1"/>
    <col min="5901" max="5901" width="9.140625" style="418"/>
    <col min="5902" max="5902" width="19.28515625" style="418" customWidth="1"/>
    <col min="5903" max="5903" width="14.140625" style="418" customWidth="1"/>
    <col min="5904" max="5904" width="17.42578125" style="418" customWidth="1"/>
    <col min="5905" max="6147" width="9.140625" style="418"/>
    <col min="6148" max="6148" width="5.42578125" style="418" customWidth="1"/>
    <col min="6149" max="6149" width="14.85546875" style="418" bestFit="1" customWidth="1"/>
    <col min="6150" max="6150" width="62.140625" style="418" customWidth="1"/>
    <col min="6151" max="6151" width="11.42578125" style="418" customWidth="1"/>
    <col min="6152" max="6152" width="6" style="418" bestFit="1" customWidth="1"/>
    <col min="6153" max="6153" width="16.7109375" style="418" customWidth="1"/>
    <col min="6154" max="6154" width="17.5703125" style="418" customWidth="1"/>
    <col min="6155" max="6155" width="29.140625" style="418" customWidth="1"/>
    <col min="6156" max="6156" width="22.42578125" style="418" customWidth="1"/>
    <col min="6157" max="6157" width="9.140625" style="418"/>
    <col min="6158" max="6158" width="19.28515625" style="418" customWidth="1"/>
    <col min="6159" max="6159" width="14.140625" style="418" customWidth="1"/>
    <col min="6160" max="6160" width="17.42578125" style="418" customWidth="1"/>
    <col min="6161" max="6403" width="9.140625" style="418"/>
    <col min="6404" max="6404" width="5.42578125" style="418" customWidth="1"/>
    <col min="6405" max="6405" width="14.85546875" style="418" bestFit="1" customWidth="1"/>
    <col min="6406" max="6406" width="62.140625" style="418" customWidth="1"/>
    <col min="6407" max="6407" width="11.42578125" style="418" customWidth="1"/>
    <col min="6408" max="6408" width="6" style="418" bestFit="1" customWidth="1"/>
    <col min="6409" max="6409" width="16.7109375" style="418" customWidth="1"/>
    <col min="6410" max="6410" width="17.5703125" style="418" customWidth="1"/>
    <col min="6411" max="6411" width="29.140625" style="418" customWidth="1"/>
    <col min="6412" max="6412" width="22.42578125" style="418" customWidth="1"/>
    <col min="6413" max="6413" width="9.140625" style="418"/>
    <col min="6414" max="6414" width="19.28515625" style="418" customWidth="1"/>
    <col min="6415" max="6415" width="14.140625" style="418" customWidth="1"/>
    <col min="6416" max="6416" width="17.42578125" style="418" customWidth="1"/>
    <col min="6417" max="6659" width="9.140625" style="418"/>
    <col min="6660" max="6660" width="5.42578125" style="418" customWidth="1"/>
    <col min="6661" max="6661" width="14.85546875" style="418" bestFit="1" customWidth="1"/>
    <col min="6662" max="6662" width="62.140625" style="418" customWidth="1"/>
    <col min="6663" max="6663" width="11.42578125" style="418" customWidth="1"/>
    <col min="6664" max="6664" width="6" style="418" bestFit="1" customWidth="1"/>
    <col min="6665" max="6665" width="16.7109375" style="418" customWidth="1"/>
    <col min="6666" max="6666" width="17.5703125" style="418" customWidth="1"/>
    <col min="6667" max="6667" width="29.140625" style="418" customWidth="1"/>
    <col min="6668" max="6668" width="22.42578125" style="418" customWidth="1"/>
    <col min="6669" max="6669" width="9.140625" style="418"/>
    <col min="6670" max="6670" width="19.28515625" style="418" customWidth="1"/>
    <col min="6671" max="6671" width="14.140625" style="418" customWidth="1"/>
    <col min="6672" max="6672" width="17.42578125" style="418" customWidth="1"/>
    <col min="6673" max="6915" width="9.140625" style="418"/>
    <col min="6916" max="6916" width="5.42578125" style="418" customWidth="1"/>
    <col min="6917" max="6917" width="14.85546875" style="418" bestFit="1" customWidth="1"/>
    <col min="6918" max="6918" width="62.140625" style="418" customWidth="1"/>
    <col min="6919" max="6919" width="11.42578125" style="418" customWidth="1"/>
    <col min="6920" max="6920" width="6" style="418" bestFit="1" customWidth="1"/>
    <col min="6921" max="6921" width="16.7109375" style="418" customWidth="1"/>
    <col min="6922" max="6922" width="17.5703125" style="418" customWidth="1"/>
    <col min="6923" max="6923" width="29.140625" style="418" customWidth="1"/>
    <col min="6924" max="6924" width="22.42578125" style="418" customWidth="1"/>
    <col min="6925" max="6925" width="9.140625" style="418"/>
    <col min="6926" max="6926" width="19.28515625" style="418" customWidth="1"/>
    <col min="6927" max="6927" width="14.140625" style="418" customWidth="1"/>
    <col min="6928" max="6928" width="17.42578125" style="418" customWidth="1"/>
    <col min="6929" max="7171" width="9.140625" style="418"/>
    <col min="7172" max="7172" width="5.42578125" style="418" customWidth="1"/>
    <col min="7173" max="7173" width="14.85546875" style="418" bestFit="1" customWidth="1"/>
    <col min="7174" max="7174" width="62.140625" style="418" customWidth="1"/>
    <col min="7175" max="7175" width="11.42578125" style="418" customWidth="1"/>
    <col min="7176" max="7176" width="6" style="418" bestFit="1" customWidth="1"/>
    <col min="7177" max="7177" width="16.7109375" style="418" customWidth="1"/>
    <col min="7178" max="7178" width="17.5703125" style="418" customWidth="1"/>
    <col min="7179" max="7179" width="29.140625" style="418" customWidth="1"/>
    <col min="7180" max="7180" width="22.42578125" style="418" customWidth="1"/>
    <col min="7181" max="7181" width="9.140625" style="418"/>
    <col min="7182" max="7182" width="19.28515625" style="418" customWidth="1"/>
    <col min="7183" max="7183" width="14.140625" style="418" customWidth="1"/>
    <col min="7184" max="7184" width="17.42578125" style="418" customWidth="1"/>
    <col min="7185" max="7427" width="9.140625" style="418"/>
    <col min="7428" max="7428" width="5.42578125" style="418" customWidth="1"/>
    <col min="7429" max="7429" width="14.85546875" style="418" bestFit="1" customWidth="1"/>
    <col min="7430" max="7430" width="62.140625" style="418" customWidth="1"/>
    <col min="7431" max="7431" width="11.42578125" style="418" customWidth="1"/>
    <col min="7432" max="7432" width="6" style="418" bestFit="1" customWidth="1"/>
    <col min="7433" max="7433" width="16.7109375" style="418" customWidth="1"/>
    <col min="7434" max="7434" width="17.5703125" style="418" customWidth="1"/>
    <col min="7435" max="7435" width="29.140625" style="418" customWidth="1"/>
    <col min="7436" max="7436" width="22.42578125" style="418" customWidth="1"/>
    <col min="7437" max="7437" width="9.140625" style="418"/>
    <col min="7438" max="7438" width="19.28515625" style="418" customWidth="1"/>
    <col min="7439" max="7439" width="14.140625" style="418" customWidth="1"/>
    <col min="7440" max="7440" width="17.42578125" style="418" customWidth="1"/>
    <col min="7441" max="7683" width="9.140625" style="418"/>
    <col min="7684" max="7684" width="5.42578125" style="418" customWidth="1"/>
    <col min="7685" max="7685" width="14.85546875" style="418" bestFit="1" customWidth="1"/>
    <col min="7686" max="7686" width="62.140625" style="418" customWidth="1"/>
    <col min="7687" max="7687" width="11.42578125" style="418" customWidth="1"/>
    <col min="7688" max="7688" width="6" style="418" bestFit="1" customWidth="1"/>
    <col min="7689" max="7689" width="16.7109375" style="418" customWidth="1"/>
    <col min="7690" max="7690" width="17.5703125" style="418" customWidth="1"/>
    <col min="7691" max="7691" width="29.140625" style="418" customWidth="1"/>
    <col min="7692" max="7692" width="22.42578125" style="418" customWidth="1"/>
    <col min="7693" max="7693" width="9.140625" style="418"/>
    <col min="7694" max="7694" width="19.28515625" style="418" customWidth="1"/>
    <col min="7695" max="7695" width="14.140625" style="418" customWidth="1"/>
    <col min="7696" max="7696" width="17.42578125" style="418" customWidth="1"/>
    <col min="7697" max="7939" width="9.140625" style="418"/>
    <col min="7940" max="7940" width="5.42578125" style="418" customWidth="1"/>
    <col min="7941" max="7941" width="14.85546875" style="418" bestFit="1" customWidth="1"/>
    <col min="7942" max="7942" width="62.140625" style="418" customWidth="1"/>
    <col min="7943" max="7943" width="11.42578125" style="418" customWidth="1"/>
    <col min="7944" max="7944" width="6" style="418" bestFit="1" customWidth="1"/>
    <col min="7945" max="7945" width="16.7109375" style="418" customWidth="1"/>
    <col min="7946" max="7946" width="17.5703125" style="418" customWidth="1"/>
    <col min="7947" max="7947" width="29.140625" style="418" customWidth="1"/>
    <col min="7948" max="7948" width="22.42578125" style="418" customWidth="1"/>
    <col min="7949" max="7949" width="9.140625" style="418"/>
    <col min="7950" max="7950" width="19.28515625" style="418" customWidth="1"/>
    <col min="7951" max="7951" width="14.140625" style="418" customWidth="1"/>
    <col min="7952" max="7952" width="17.42578125" style="418" customWidth="1"/>
    <col min="7953" max="8195" width="9.140625" style="418"/>
    <col min="8196" max="8196" width="5.42578125" style="418" customWidth="1"/>
    <col min="8197" max="8197" width="14.85546875" style="418" bestFit="1" customWidth="1"/>
    <col min="8198" max="8198" width="62.140625" style="418" customWidth="1"/>
    <col min="8199" max="8199" width="11.42578125" style="418" customWidth="1"/>
    <col min="8200" max="8200" width="6" style="418" bestFit="1" customWidth="1"/>
    <col min="8201" max="8201" width="16.7109375" style="418" customWidth="1"/>
    <col min="8202" max="8202" width="17.5703125" style="418" customWidth="1"/>
    <col min="8203" max="8203" width="29.140625" style="418" customWidth="1"/>
    <col min="8204" max="8204" width="22.42578125" style="418" customWidth="1"/>
    <col min="8205" max="8205" width="9.140625" style="418"/>
    <col min="8206" max="8206" width="19.28515625" style="418" customWidth="1"/>
    <col min="8207" max="8207" width="14.140625" style="418" customWidth="1"/>
    <col min="8208" max="8208" width="17.42578125" style="418" customWidth="1"/>
    <col min="8209" max="8451" width="9.140625" style="418"/>
    <col min="8452" max="8452" width="5.42578125" style="418" customWidth="1"/>
    <col min="8453" max="8453" width="14.85546875" style="418" bestFit="1" customWidth="1"/>
    <col min="8454" max="8454" width="62.140625" style="418" customWidth="1"/>
    <col min="8455" max="8455" width="11.42578125" style="418" customWidth="1"/>
    <col min="8456" max="8456" width="6" style="418" bestFit="1" customWidth="1"/>
    <col min="8457" max="8457" width="16.7109375" style="418" customWidth="1"/>
    <col min="8458" max="8458" width="17.5703125" style="418" customWidth="1"/>
    <col min="8459" max="8459" width="29.140625" style="418" customWidth="1"/>
    <col min="8460" max="8460" width="22.42578125" style="418" customWidth="1"/>
    <col min="8461" max="8461" width="9.140625" style="418"/>
    <col min="8462" max="8462" width="19.28515625" style="418" customWidth="1"/>
    <col min="8463" max="8463" width="14.140625" style="418" customWidth="1"/>
    <col min="8464" max="8464" width="17.42578125" style="418" customWidth="1"/>
    <col min="8465" max="8707" width="9.140625" style="418"/>
    <col min="8708" max="8708" width="5.42578125" style="418" customWidth="1"/>
    <col min="8709" max="8709" width="14.85546875" style="418" bestFit="1" customWidth="1"/>
    <col min="8710" max="8710" width="62.140625" style="418" customWidth="1"/>
    <col min="8711" max="8711" width="11.42578125" style="418" customWidth="1"/>
    <col min="8712" max="8712" width="6" style="418" bestFit="1" customWidth="1"/>
    <col min="8713" max="8713" width="16.7109375" style="418" customWidth="1"/>
    <col min="8714" max="8714" width="17.5703125" style="418" customWidth="1"/>
    <col min="8715" max="8715" width="29.140625" style="418" customWidth="1"/>
    <col min="8716" max="8716" width="22.42578125" style="418" customWidth="1"/>
    <col min="8717" max="8717" width="9.140625" style="418"/>
    <col min="8718" max="8718" width="19.28515625" style="418" customWidth="1"/>
    <col min="8719" max="8719" width="14.140625" style="418" customWidth="1"/>
    <col min="8720" max="8720" width="17.42578125" style="418" customWidth="1"/>
    <col min="8721" max="8963" width="9.140625" style="418"/>
    <col min="8964" max="8964" width="5.42578125" style="418" customWidth="1"/>
    <col min="8965" max="8965" width="14.85546875" style="418" bestFit="1" customWidth="1"/>
    <col min="8966" max="8966" width="62.140625" style="418" customWidth="1"/>
    <col min="8967" max="8967" width="11.42578125" style="418" customWidth="1"/>
    <col min="8968" max="8968" width="6" style="418" bestFit="1" customWidth="1"/>
    <col min="8969" max="8969" width="16.7109375" style="418" customWidth="1"/>
    <col min="8970" max="8970" width="17.5703125" style="418" customWidth="1"/>
    <col min="8971" max="8971" width="29.140625" style="418" customWidth="1"/>
    <col min="8972" max="8972" width="22.42578125" style="418" customWidth="1"/>
    <col min="8973" max="8973" width="9.140625" style="418"/>
    <col min="8974" max="8974" width="19.28515625" style="418" customWidth="1"/>
    <col min="8975" max="8975" width="14.140625" style="418" customWidth="1"/>
    <col min="8976" max="8976" width="17.42578125" style="418" customWidth="1"/>
    <col min="8977" max="9219" width="9.140625" style="418"/>
    <col min="9220" max="9220" width="5.42578125" style="418" customWidth="1"/>
    <col min="9221" max="9221" width="14.85546875" style="418" bestFit="1" customWidth="1"/>
    <col min="9222" max="9222" width="62.140625" style="418" customWidth="1"/>
    <col min="9223" max="9223" width="11.42578125" style="418" customWidth="1"/>
    <col min="9224" max="9224" width="6" style="418" bestFit="1" customWidth="1"/>
    <col min="9225" max="9225" width="16.7109375" style="418" customWidth="1"/>
    <col min="9226" max="9226" width="17.5703125" style="418" customWidth="1"/>
    <col min="9227" max="9227" width="29.140625" style="418" customWidth="1"/>
    <col min="9228" max="9228" width="22.42578125" style="418" customWidth="1"/>
    <col min="9229" max="9229" width="9.140625" style="418"/>
    <col min="9230" max="9230" width="19.28515625" style="418" customWidth="1"/>
    <col min="9231" max="9231" width="14.140625" style="418" customWidth="1"/>
    <col min="9232" max="9232" width="17.42578125" style="418" customWidth="1"/>
    <col min="9233" max="9475" width="9.140625" style="418"/>
    <col min="9476" max="9476" width="5.42578125" style="418" customWidth="1"/>
    <col min="9477" max="9477" width="14.85546875" style="418" bestFit="1" customWidth="1"/>
    <col min="9478" max="9478" width="62.140625" style="418" customWidth="1"/>
    <col min="9479" max="9479" width="11.42578125" style="418" customWidth="1"/>
    <col min="9480" max="9480" width="6" style="418" bestFit="1" customWidth="1"/>
    <col min="9481" max="9481" width="16.7109375" style="418" customWidth="1"/>
    <col min="9482" max="9482" width="17.5703125" style="418" customWidth="1"/>
    <col min="9483" max="9483" width="29.140625" style="418" customWidth="1"/>
    <col min="9484" max="9484" width="22.42578125" style="418" customWidth="1"/>
    <col min="9485" max="9485" width="9.140625" style="418"/>
    <col min="9486" max="9486" width="19.28515625" style="418" customWidth="1"/>
    <col min="9487" max="9487" width="14.140625" style="418" customWidth="1"/>
    <col min="9488" max="9488" width="17.42578125" style="418" customWidth="1"/>
    <col min="9489" max="9731" width="9.140625" style="418"/>
    <col min="9732" max="9732" width="5.42578125" style="418" customWidth="1"/>
    <col min="9733" max="9733" width="14.85546875" style="418" bestFit="1" customWidth="1"/>
    <col min="9734" max="9734" width="62.140625" style="418" customWidth="1"/>
    <col min="9735" max="9735" width="11.42578125" style="418" customWidth="1"/>
    <col min="9736" max="9736" width="6" style="418" bestFit="1" customWidth="1"/>
    <col min="9737" max="9737" width="16.7109375" style="418" customWidth="1"/>
    <col min="9738" max="9738" width="17.5703125" style="418" customWidth="1"/>
    <col min="9739" max="9739" width="29.140625" style="418" customWidth="1"/>
    <col min="9740" max="9740" width="22.42578125" style="418" customWidth="1"/>
    <col min="9741" max="9741" width="9.140625" style="418"/>
    <col min="9742" max="9742" width="19.28515625" style="418" customWidth="1"/>
    <col min="9743" max="9743" width="14.140625" style="418" customWidth="1"/>
    <col min="9744" max="9744" width="17.42578125" style="418" customWidth="1"/>
    <col min="9745" max="9987" width="9.140625" style="418"/>
    <col min="9988" max="9988" width="5.42578125" style="418" customWidth="1"/>
    <col min="9989" max="9989" width="14.85546875" style="418" bestFit="1" customWidth="1"/>
    <col min="9990" max="9990" width="62.140625" style="418" customWidth="1"/>
    <col min="9991" max="9991" width="11.42578125" style="418" customWidth="1"/>
    <col min="9992" max="9992" width="6" style="418" bestFit="1" customWidth="1"/>
    <col min="9993" max="9993" width="16.7109375" style="418" customWidth="1"/>
    <col min="9994" max="9994" width="17.5703125" style="418" customWidth="1"/>
    <col min="9995" max="9995" width="29.140625" style="418" customWidth="1"/>
    <col min="9996" max="9996" width="22.42578125" style="418" customWidth="1"/>
    <col min="9997" max="9997" width="9.140625" style="418"/>
    <col min="9998" max="9998" width="19.28515625" style="418" customWidth="1"/>
    <col min="9999" max="9999" width="14.140625" style="418" customWidth="1"/>
    <col min="10000" max="10000" width="17.42578125" style="418" customWidth="1"/>
    <col min="10001" max="10243" width="9.140625" style="418"/>
    <col min="10244" max="10244" width="5.42578125" style="418" customWidth="1"/>
    <col min="10245" max="10245" width="14.85546875" style="418" bestFit="1" customWidth="1"/>
    <col min="10246" max="10246" width="62.140625" style="418" customWidth="1"/>
    <col min="10247" max="10247" width="11.42578125" style="418" customWidth="1"/>
    <col min="10248" max="10248" width="6" style="418" bestFit="1" customWidth="1"/>
    <col min="10249" max="10249" width="16.7109375" style="418" customWidth="1"/>
    <col min="10250" max="10250" width="17.5703125" style="418" customWidth="1"/>
    <col min="10251" max="10251" width="29.140625" style="418" customWidth="1"/>
    <col min="10252" max="10252" width="22.42578125" style="418" customWidth="1"/>
    <col min="10253" max="10253" width="9.140625" style="418"/>
    <col min="10254" max="10254" width="19.28515625" style="418" customWidth="1"/>
    <col min="10255" max="10255" width="14.140625" style="418" customWidth="1"/>
    <col min="10256" max="10256" width="17.42578125" style="418" customWidth="1"/>
    <col min="10257" max="10499" width="9.140625" style="418"/>
    <col min="10500" max="10500" width="5.42578125" style="418" customWidth="1"/>
    <col min="10501" max="10501" width="14.85546875" style="418" bestFit="1" customWidth="1"/>
    <col min="10502" max="10502" width="62.140625" style="418" customWidth="1"/>
    <col min="10503" max="10503" width="11.42578125" style="418" customWidth="1"/>
    <col min="10504" max="10504" width="6" style="418" bestFit="1" customWidth="1"/>
    <col min="10505" max="10505" width="16.7109375" style="418" customWidth="1"/>
    <col min="10506" max="10506" width="17.5703125" style="418" customWidth="1"/>
    <col min="10507" max="10507" width="29.140625" style="418" customWidth="1"/>
    <col min="10508" max="10508" width="22.42578125" style="418" customWidth="1"/>
    <col min="10509" max="10509" width="9.140625" style="418"/>
    <col min="10510" max="10510" width="19.28515625" style="418" customWidth="1"/>
    <col min="10511" max="10511" width="14.140625" style="418" customWidth="1"/>
    <col min="10512" max="10512" width="17.42578125" style="418" customWidth="1"/>
    <col min="10513" max="10755" width="9.140625" style="418"/>
    <col min="10756" max="10756" width="5.42578125" style="418" customWidth="1"/>
    <col min="10757" max="10757" width="14.85546875" style="418" bestFit="1" customWidth="1"/>
    <col min="10758" max="10758" width="62.140625" style="418" customWidth="1"/>
    <col min="10759" max="10759" width="11.42578125" style="418" customWidth="1"/>
    <col min="10760" max="10760" width="6" style="418" bestFit="1" customWidth="1"/>
    <col min="10761" max="10761" width="16.7109375" style="418" customWidth="1"/>
    <col min="10762" max="10762" width="17.5703125" style="418" customWidth="1"/>
    <col min="10763" max="10763" width="29.140625" style="418" customWidth="1"/>
    <col min="10764" max="10764" width="22.42578125" style="418" customWidth="1"/>
    <col min="10765" max="10765" width="9.140625" style="418"/>
    <col min="10766" max="10766" width="19.28515625" style="418" customWidth="1"/>
    <col min="10767" max="10767" width="14.140625" style="418" customWidth="1"/>
    <col min="10768" max="10768" width="17.42578125" style="418" customWidth="1"/>
    <col min="10769" max="11011" width="9.140625" style="418"/>
    <col min="11012" max="11012" width="5.42578125" style="418" customWidth="1"/>
    <col min="11013" max="11013" width="14.85546875" style="418" bestFit="1" customWidth="1"/>
    <col min="11014" max="11014" width="62.140625" style="418" customWidth="1"/>
    <col min="11015" max="11015" width="11.42578125" style="418" customWidth="1"/>
    <col min="11016" max="11016" width="6" style="418" bestFit="1" customWidth="1"/>
    <col min="11017" max="11017" width="16.7109375" style="418" customWidth="1"/>
    <col min="11018" max="11018" width="17.5703125" style="418" customWidth="1"/>
    <col min="11019" max="11019" width="29.140625" style="418" customWidth="1"/>
    <col min="11020" max="11020" width="22.42578125" style="418" customWidth="1"/>
    <col min="11021" max="11021" width="9.140625" style="418"/>
    <col min="11022" max="11022" width="19.28515625" style="418" customWidth="1"/>
    <col min="11023" max="11023" width="14.140625" style="418" customWidth="1"/>
    <col min="11024" max="11024" width="17.42578125" style="418" customWidth="1"/>
    <col min="11025" max="11267" width="9.140625" style="418"/>
    <col min="11268" max="11268" width="5.42578125" style="418" customWidth="1"/>
    <col min="11269" max="11269" width="14.85546875" style="418" bestFit="1" customWidth="1"/>
    <col min="11270" max="11270" width="62.140625" style="418" customWidth="1"/>
    <col min="11271" max="11271" width="11.42578125" style="418" customWidth="1"/>
    <col min="11272" max="11272" width="6" style="418" bestFit="1" customWidth="1"/>
    <col min="11273" max="11273" width="16.7109375" style="418" customWidth="1"/>
    <col min="11274" max="11274" width="17.5703125" style="418" customWidth="1"/>
    <col min="11275" max="11275" width="29.140625" style="418" customWidth="1"/>
    <col min="11276" max="11276" width="22.42578125" style="418" customWidth="1"/>
    <col min="11277" max="11277" width="9.140625" style="418"/>
    <col min="11278" max="11278" width="19.28515625" style="418" customWidth="1"/>
    <col min="11279" max="11279" width="14.140625" style="418" customWidth="1"/>
    <col min="11280" max="11280" width="17.42578125" style="418" customWidth="1"/>
    <col min="11281" max="11523" width="9.140625" style="418"/>
    <col min="11524" max="11524" width="5.42578125" style="418" customWidth="1"/>
    <col min="11525" max="11525" width="14.85546875" style="418" bestFit="1" customWidth="1"/>
    <col min="11526" max="11526" width="62.140625" style="418" customWidth="1"/>
    <col min="11527" max="11527" width="11.42578125" style="418" customWidth="1"/>
    <col min="11528" max="11528" width="6" style="418" bestFit="1" customWidth="1"/>
    <col min="11529" max="11529" width="16.7109375" style="418" customWidth="1"/>
    <col min="11530" max="11530" width="17.5703125" style="418" customWidth="1"/>
    <col min="11531" max="11531" width="29.140625" style="418" customWidth="1"/>
    <col min="11532" max="11532" width="22.42578125" style="418" customWidth="1"/>
    <col min="11533" max="11533" width="9.140625" style="418"/>
    <col min="11534" max="11534" width="19.28515625" style="418" customWidth="1"/>
    <col min="11535" max="11535" width="14.140625" style="418" customWidth="1"/>
    <col min="11536" max="11536" width="17.42578125" style="418" customWidth="1"/>
    <col min="11537" max="11779" width="9.140625" style="418"/>
    <col min="11780" max="11780" width="5.42578125" style="418" customWidth="1"/>
    <col min="11781" max="11781" width="14.85546875" style="418" bestFit="1" customWidth="1"/>
    <col min="11782" max="11782" width="62.140625" style="418" customWidth="1"/>
    <col min="11783" max="11783" width="11.42578125" style="418" customWidth="1"/>
    <col min="11784" max="11784" width="6" style="418" bestFit="1" customWidth="1"/>
    <col min="11785" max="11785" width="16.7109375" style="418" customWidth="1"/>
    <col min="11786" max="11786" width="17.5703125" style="418" customWidth="1"/>
    <col min="11787" max="11787" width="29.140625" style="418" customWidth="1"/>
    <col min="11788" max="11788" width="22.42578125" style="418" customWidth="1"/>
    <col min="11789" max="11789" width="9.140625" style="418"/>
    <col min="11790" max="11790" width="19.28515625" style="418" customWidth="1"/>
    <col min="11791" max="11791" width="14.140625" style="418" customWidth="1"/>
    <col min="11792" max="11792" width="17.42578125" style="418" customWidth="1"/>
    <col min="11793" max="12035" width="9.140625" style="418"/>
    <col min="12036" max="12036" width="5.42578125" style="418" customWidth="1"/>
    <col min="12037" max="12037" width="14.85546875" style="418" bestFit="1" customWidth="1"/>
    <col min="12038" max="12038" width="62.140625" style="418" customWidth="1"/>
    <col min="12039" max="12039" width="11.42578125" style="418" customWidth="1"/>
    <col min="12040" max="12040" width="6" style="418" bestFit="1" customWidth="1"/>
    <col min="12041" max="12041" width="16.7109375" style="418" customWidth="1"/>
    <col min="12042" max="12042" width="17.5703125" style="418" customWidth="1"/>
    <col min="12043" max="12043" width="29.140625" style="418" customWidth="1"/>
    <col min="12044" max="12044" width="22.42578125" style="418" customWidth="1"/>
    <col min="12045" max="12045" width="9.140625" style="418"/>
    <col min="12046" max="12046" width="19.28515625" style="418" customWidth="1"/>
    <col min="12047" max="12047" width="14.140625" style="418" customWidth="1"/>
    <col min="12048" max="12048" width="17.42578125" style="418" customWidth="1"/>
    <col min="12049" max="12291" width="9.140625" style="418"/>
    <col min="12292" max="12292" width="5.42578125" style="418" customWidth="1"/>
    <col min="12293" max="12293" width="14.85546875" style="418" bestFit="1" customWidth="1"/>
    <col min="12294" max="12294" width="62.140625" style="418" customWidth="1"/>
    <col min="12295" max="12295" width="11.42578125" style="418" customWidth="1"/>
    <col min="12296" max="12296" width="6" style="418" bestFit="1" customWidth="1"/>
    <col min="12297" max="12297" width="16.7109375" style="418" customWidth="1"/>
    <col min="12298" max="12298" width="17.5703125" style="418" customWidth="1"/>
    <col min="12299" max="12299" width="29.140625" style="418" customWidth="1"/>
    <col min="12300" max="12300" width="22.42578125" style="418" customWidth="1"/>
    <col min="12301" max="12301" width="9.140625" style="418"/>
    <col min="12302" max="12302" width="19.28515625" style="418" customWidth="1"/>
    <col min="12303" max="12303" width="14.140625" style="418" customWidth="1"/>
    <col min="12304" max="12304" width="17.42578125" style="418" customWidth="1"/>
    <col min="12305" max="12547" width="9.140625" style="418"/>
    <col min="12548" max="12548" width="5.42578125" style="418" customWidth="1"/>
    <col min="12549" max="12549" width="14.85546875" style="418" bestFit="1" customWidth="1"/>
    <col min="12550" max="12550" width="62.140625" style="418" customWidth="1"/>
    <col min="12551" max="12551" width="11.42578125" style="418" customWidth="1"/>
    <col min="12552" max="12552" width="6" style="418" bestFit="1" customWidth="1"/>
    <col min="12553" max="12553" width="16.7109375" style="418" customWidth="1"/>
    <col min="12554" max="12554" width="17.5703125" style="418" customWidth="1"/>
    <col min="12555" max="12555" width="29.140625" style="418" customWidth="1"/>
    <col min="12556" max="12556" width="22.42578125" style="418" customWidth="1"/>
    <col min="12557" max="12557" width="9.140625" style="418"/>
    <col min="12558" max="12558" width="19.28515625" style="418" customWidth="1"/>
    <col min="12559" max="12559" width="14.140625" style="418" customWidth="1"/>
    <col min="12560" max="12560" width="17.42578125" style="418" customWidth="1"/>
    <col min="12561" max="12803" width="9.140625" style="418"/>
    <col min="12804" max="12804" width="5.42578125" style="418" customWidth="1"/>
    <col min="12805" max="12805" width="14.85546875" style="418" bestFit="1" customWidth="1"/>
    <col min="12806" max="12806" width="62.140625" style="418" customWidth="1"/>
    <col min="12807" max="12807" width="11.42578125" style="418" customWidth="1"/>
    <col min="12808" max="12808" width="6" style="418" bestFit="1" customWidth="1"/>
    <col min="12809" max="12809" width="16.7109375" style="418" customWidth="1"/>
    <col min="12810" max="12810" width="17.5703125" style="418" customWidth="1"/>
    <col min="12811" max="12811" width="29.140625" style="418" customWidth="1"/>
    <col min="12812" max="12812" width="22.42578125" style="418" customWidth="1"/>
    <col min="12813" max="12813" width="9.140625" style="418"/>
    <col min="12814" max="12814" width="19.28515625" style="418" customWidth="1"/>
    <col min="12815" max="12815" width="14.140625" style="418" customWidth="1"/>
    <col min="12816" max="12816" width="17.42578125" style="418" customWidth="1"/>
    <col min="12817" max="13059" width="9.140625" style="418"/>
    <col min="13060" max="13060" width="5.42578125" style="418" customWidth="1"/>
    <col min="13061" max="13061" width="14.85546875" style="418" bestFit="1" customWidth="1"/>
    <col min="13062" max="13062" width="62.140625" style="418" customWidth="1"/>
    <col min="13063" max="13063" width="11.42578125" style="418" customWidth="1"/>
    <col min="13064" max="13064" width="6" style="418" bestFit="1" customWidth="1"/>
    <col min="13065" max="13065" width="16.7109375" style="418" customWidth="1"/>
    <col min="13066" max="13066" width="17.5703125" style="418" customWidth="1"/>
    <col min="13067" max="13067" width="29.140625" style="418" customWidth="1"/>
    <col min="13068" max="13068" width="22.42578125" style="418" customWidth="1"/>
    <col min="13069" max="13069" width="9.140625" style="418"/>
    <col min="13070" max="13070" width="19.28515625" style="418" customWidth="1"/>
    <col min="13071" max="13071" width="14.140625" style="418" customWidth="1"/>
    <col min="13072" max="13072" width="17.42578125" style="418" customWidth="1"/>
    <col min="13073" max="13315" width="9.140625" style="418"/>
    <col min="13316" max="13316" width="5.42578125" style="418" customWidth="1"/>
    <col min="13317" max="13317" width="14.85546875" style="418" bestFit="1" customWidth="1"/>
    <col min="13318" max="13318" width="62.140625" style="418" customWidth="1"/>
    <col min="13319" max="13319" width="11.42578125" style="418" customWidth="1"/>
    <col min="13320" max="13320" width="6" style="418" bestFit="1" customWidth="1"/>
    <col min="13321" max="13321" width="16.7109375" style="418" customWidth="1"/>
    <col min="13322" max="13322" width="17.5703125" style="418" customWidth="1"/>
    <col min="13323" max="13323" width="29.140625" style="418" customWidth="1"/>
    <col min="13324" max="13324" width="22.42578125" style="418" customWidth="1"/>
    <col min="13325" max="13325" width="9.140625" style="418"/>
    <col min="13326" max="13326" width="19.28515625" style="418" customWidth="1"/>
    <col min="13327" max="13327" width="14.140625" style="418" customWidth="1"/>
    <col min="13328" max="13328" width="17.42578125" style="418" customWidth="1"/>
    <col min="13329" max="13571" width="9.140625" style="418"/>
    <col min="13572" max="13572" width="5.42578125" style="418" customWidth="1"/>
    <col min="13573" max="13573" width="14.85546875" style="418" bestFit="1" customWidth="1"/>
    <col min="13574" max="13574" width="62.140625" style="418" customWidth="1"/>
    <col min="13575" max="13575" width="11.42578125" style="418" customWidth="1"/>
    <col min="13576" max="13576" width="6" style="418" bestFit="1" customWidth="1"/>
    <col min="13577" max="13577" width="16.7109375" style="418" customWidth="1"/>
    <col min="13578" max="13578" width="17.5703125" style="418" customWidth="1"/>
    <col min="13579" max="13579" width="29.140625" style="418" customWidth="1"/>
    <col min="13580" max="13580" width="22.42578125" style="418" customWidth="1"/>
    <col min="13581" max="13581" width="9.140625" style="418"/>
    <col min="13582" max="13582" width="19.28515625" style="418" customWidth="1"/>
    <col min="13583" max="13583" width="14.140625" style="418" customWidth="1"/>
    <col min="13584" max="13584" width="17.42578125" style="418" customWidth="1"/>
    <col min="13585" max="13827" width="9.140625" style="418"/>
    <col min="13828" max="13828" width="5.42578125" style="418" customWidth="1"/>
    <col min="13829" max="13829" width="14.85546875" style="418" bestFit="1" customWidth="1"/>
    <col min="13830" max="13830" width="62.140625" style="418" customWidth="1"/>
    <col min="13831" max="13831" width="11.42578125" style="418" customWidth="1"/>
    <col min="13832" max="13832" width="6" style="418" bestFit="1" customWidth="1"/>
    <col min="13833" max="13833" width="16.7109375" style="418" customWidth="1"/>
    <col min="13834" max="13834" width="17.5703125" style="418" customWidth="1"/>
    <col min="13835" max="13835" width="29.140625" style="418" customWidth="1"/>
    <col min="13836" max="13836" width="22.42578125" style="418" customWidth="1"/>
    <col min="13837" max="13837" width="9.140625" style="418"/>
    <col min="13838" max="13838" width="19.28515625" style="418" customWidth="1"/>
    <col min="13839" max="13839" width="14.140625" style="418" customWidth="1"/>
    <col min="13840" max="13840" width="17.42578125" style="418" customWidth="1"/>
    <col min="13841" max="14083" width="9.140625" style="418"/>
    <col min="14084" max="14084" width="5.42578125" style="418" customWidth="1"/>
    <col min="14085" max="14085" width="14.85546875" style="418" bestFit="1" customWidth="1"/>
    <col min="14086" max="14086" width="62.140625" style="418" customWidth="1"/>
    <col min="14087" max="14087" width="11.42578125" style="418" customWidth="1"/>
    <col min="14088" max="14088" width="6" style="418" bestFit="1" customWidth="1"/>
    <col min="14089" max="14089" width="16.7109375" style="418" customWidth="1"/>
    <col min="14090" max="14090" width="17.5703125" style="418" customWidth="1"/>
    <col min="14091" max="14091" width="29.140625" style="418" customWidth="1"/>
    <col min="14092" max="14092" width="22.42578125" style="418" customWidth="1"/>
    <col min="14093" max="14093" width="9.140625" style="418"/>
    <col min="14094" max="14094" width="19.28515625" style="418" customWidth="1"/>
    <col min="14095" max="14095" width="14.140625" style="418" customWidth="1"/>
    <col min="14096" max="14096" width="17.42578125" style="418" customWidth="1"/>
    <col min="14097" max="14339" width="9.140625" style="418"/>
    <col min="14340" max="14340" width="5.42578125" style="418" customWidth="1"/>
    <col min="14341" max="14341" width="14.85546875" style="418" bestFit="1" customWidth="1"/>
    <col min="14342" max="14342" width="62.140625" style="418" customWidth="1"/>
    <col min="14343" max="14343" width="11.42578125" style="418" customWidth="1"/>
    <col min="14344" max="14344" width="6" style="418" bestFit="1" customWidth="1"/>
    <col min="14345" max="14345" width="16.7109375" style="418" customWidth="1"/>
    <col min="14346" max="14346" width="17.5703125" style="418" customWidth="1"/>
    <col min="14347" max="14347" width="29.140625" style="418" customWidth="1"/>
    <col min="14348" max="14348" width="22.42578125" style="418" customWidth="1"/>
    <col min="14349" max="14349" width="9.140625" style="418"/>
    <col min="14350" max="14350" width="19.28515625" style="418" customWidth="1"/>
    <col min="14351" max="14351" width="14.140625" style="418" customWidth="1"/>
    <col min="14352" max="14352" width="17.42578125" style="418" customWidth="1"/>
    <col min="14353" max="14595" width="9.140625" style="418"/>
    <col min="14596" max="14596" width="5.42578125" style="418" customWidth="1"/>
    <col min="14597" max="14597" width="14.85546875" style="418" bestFit="1" customWidth="1"/>
    <col min="14598" max="14598" width="62.140625" style="418" customWidth="1"/>
    <col min="14599" max="14599" width="11.42578125" style="418" customWidth="1"/>
    <col min="14600" max="14600" width="6" style="418" bestFit="1" customWidth="1"/>
    <col min="14601" max="14601" width="16.7109375" style="418" customWidth="1"/>
    <col min="14602" max="14602" width="17.5703125" style="418" customWidth="1"/>
    <col min="14603" max="14603" width="29.140625" style="418" customWidth="1"/>
    <col min="14604" max="14604" width="22.42578125" style="418" customWidth="1"/>
    <col min="14605" max="14605" width="9.140625" style="418"/>
    <col min="14606" max="14606" width="19.28515625" style="418" customWidth="1"/>
    <col min="14607" max="14607" width="14.140625" style="418" customWidth="1"/>
    <col min="14608" max="14608" width="17.42578125" style="418" customWidth="1"/>
    <col min="14609" max="14851" width="9.140625" style="418"/>
    <col min="14852" max="14852" width="5.42578125" style="418" customWidth="1"/>
    <col min="14853" max="14853" width="14.85546875" style="418" bestFit="1" customWidth="1"/>
    <col min="14854" max="14854" width="62.140625" style="418" customWidth="1"/>
    <col min="14855" max="14855" width="11.42578125" style="418" customWidth="1"/>
    <col min="14856" max="14856" width="6" style="418" bestFit="1" customWidth="1"/>
    <col min="14857" max="14857" width="16.7109375" style="418" customWidth="1"/>
    <col min="14858" max="14858" width="17.5703125" style="418" customWidth="1"/>
    <col min="14859" max="14859" width="29.140625" style="418" customWidth="1"/>
    <col min="14860" max="14860" width="22.42578125" style="418" customWidth="1"/>
    <col min="14861" max="14861" width="9.140625" style="418"/>
    <col min="14862" max="14862" width="19.28515625" style="418" customWidth="1"/>
    <col min="14863" max="14863" width="14.140625" style="418" customWidth="1"/>
    <col min="14864" max="14864" width="17.42578125" style="418" customWidth="1"/>
    <col min="14865" max="15107" width="9.140625" style="418"/>
    <col min="15108" max="15108" width="5.42578125" style="418" customWidth="1"/>
    <col min="15109" max="15109" width="14.85546875" style="418" bestFit="1" customWidth="1"/>
    <col min="15110" max="15110" width="62.140625" style="418" customWidth="1"/>
    <col min="15111" max="15111" width="11.42578125" style="418" customWidth="1"/>
    <col min="15112" max="15112" width="6" style="418" bestFit="1" customWidth="1"/>
    <col min="15113" max="15113" width="16.7109375" style="418" customWidth="1"/>
    <col min="15114" max="15114" width="17.5703125" style="418" customWidth="1"/>
    <col min="15115" max="15115" width="29.140625" style="418" customWidth="1"/>
    <col min="15116" max="15116" width="22.42578125" style="418" customWidth="1"/>
    <col min="15117" max="15117" width="9.140625" style="418"/>
    <col min="15118" max="15118" width="19.28515625" style="418" customWidth="1"/>
    <col min="15119" max="15119" width="14.140625" style="418" customWidth="1"/>
    <col min="15120" max="15120" width="17.42578125" style="418" customWidth="1"/>
    <col min="15121" max="15363" width="9.140625" style="418"/>
    <col min="15364" max="15364" width="5.42578125" style="418" customWidth="1"/>
    <col min="15365" max="15365" width="14.85546875" style="418" bestFit="1" customWidth="1"/>
    <col min="15366" max="15366" width="62.140625" style="418" customWidth="1"/>
    <col min="15367" max="15367" width="11.42578125" style="418" customWidth="1"/>
    <col min="15368" max="15368" width="6" style="418" bestFit="1" customWidth="1"/>
    <col min="15369" max="15369" width="16.7109375" style="418" customWidth="1"/>
    <col min="15370" max="15370" width="17.5703125" style="418" customWidth="1"/>
    <col min="15371" max="15371" width="29.140625" style="418" customWidth="1"/>
    <col min="15372" max="15372" width="22.42578125" style="418" customWidth="1"/>
    <col min="15373" max="15373" width="9.140625" style="418"/>
    <col min="15374" max="15374" width="19.28515625" style="418" customWidth="1"/>
    <col min="15375" max="15375" width="14.140625" style="418" customWidth="1"/>
    <col min="15376" max="15376" width="17.42578125" style="418" customWidth="1"/>
    <col min="15377" max="15619" width="9.140625" style="418"/>
    <col min="15620" max="15620" width="5.42578125" style="418" customWidth="1"/>
    <col min="15621" max="15621" width="14.85546875" style="418" bestFit="1" customWidth="1"/>
    <col min="15622" max="15622" width="62.140625" style="418" customWidth="1"/>
    <col min="15623" max="15623" width="11.42578125" style="418" customWidth="1"/>
    <col min="15624" max="15624" width="6" style="418" bestFit="1" customWidth="1"/>
    <col min="15625" max="15625" width="16.7109375" style="418" customWidth="1"/>
    <col min="15626" max="15626" width="17.5703125" style="418" customWidth="1"/>
    <col min="15627" max="15627" width="29.140625" style="418" customWidth="1"/>
    <col min="15628" max="15628" width="22.42578125" style="418" customWidth="1"/>
    <col min="15629" max="15629" width="9.140625" style="418"/>
    <col min="15630" max="15630" width="19.28515625" style="418" customWidth="1"/>
    <col min="15631" max="15631" width="14.140625" style="418" customWidth="1"/>
    <col min="15632" max="15632" width="17.42578125" style="418" customWidth="1"/>
    <col min="15633" max="15875" width="9.140625" style="418"/>
    <col min="15876" max="15876" width="5.42578125" style="418" customWidth="1"/>
    <col min="15877" max="15877" width="14.85546875" style="418" bestFit="1" customWidth="1"/>
    <col min="15878" max="15878" width="62.140625" style="418" customWidth="1"/>
    <col min="15879" max="15879" width="11.42578125" style="418" customWidth="1"/>
    <col min="15880" max="15880" width="6" style="418" bestFit="1" customWidth="1"/>
    <col min="15881" max="15881" width="16.7109375" style="418" customWidth="1"/>
    <col min="15882" max="15882" width="17.5703125" style="418" customWidth="1"/>
    <col min="15883" max="15883" width="29.140625" style="418" customWidth="1"/>
    <col min="15884" max="15884" width="22.42578125" style="418" customWidth="1"/>
    <col min="15885" max="15885" width="9.140625" style="418"/>
    <col min="15886" max="15886" width="19.28515625" style="418" customWidth="1"/>
    <col min="15887" max="15887" width="14.140625" style="418" customWidth="1"/>
    <col min="15888" max="15888" width="17.42578125" style="418" customWidth="1"/>
    <col min="15889" max="16131" width="9.140625" style="418"/>
    <col min="16132" max="16132" width="5.42578125" style="418" customWidth="1"/>
    <col min="16133" max="16133" width="14.85546875" style="418" bestFit="1" customWidth="1"/>
    <col min="16134" max="16134" width="62.140625" style="418" customWidth="1"/>
    <col min="16135" max="16135" width="11.42578125" style="418" customWidth="1"/>
    <col min="16136" max="16136" width="6" style="418" bestFit="1" customWidth="1"/>
    <col min="16137" max="16137" width="16.7109375" style="418" customWidth="1"/>
    <col min="16138" max="16138" width="17.5703125" style="418" customWidth="1"/>
    <col min="16139" max="16139" width="29.140625" style="418" customWidth="1"/>
    <col min="16140" max="16140" width="22.42578125" style="418" customWidth="1"/>
    <col min="16141" max="16141" width="9.140625" style="418"/>
    <col min="16142" max="16142" width="19.28515625" style="418" customWidth="1"/>
    <col min="16143" max="16143" width="14.140625" style="418" customWidth="1"/>
    <col min="16144" max="16144" width="17.42578125" style="418" customWidth="1"/>
    <col min="16145" max="16384" width="9.140625" style="418"/>
  </cols>
  <sheetData>
    <row r="1" spans="1:16" ht="20.25" customHeight="1" thickBot="1">
      <c r="A1" s="706" t="s">
        <v>530</v>
      </c>
      <c r="B1" s="707"/>
      <c r="C1" s="707"/>
      <c r="D1" s="707"/>
      <c r="E1" s="707"/>
      <c r="F1" s="707"/>
      <c r="G1" s="707"/>
      <c r="H1" s="707"/>
      <c r="I1" s="707"/>
      <c r="J1" s="707"/>
      <c r="K1" s="708"/>
    </row>
    <row r="2" spans="1:16" s="422" customFormat="1" ht="55.5" customHeight="1" thickBot="1">
      <c r="A2" s="419"/>
      <c r="B2" s="420"/>
      <c r="C2" s="420"/>
      <c r="D2" s="420"/>
      <c r="E2" s="420"/>
      <c r="F2" s="420"/>
      <c r="G2" s="420"/>
      <c r="H2" s="420"/>
      <c r="I2" s="420"/>
      <c r="J2" s="420"/>
      <c r="K2" s="421" t="s">
        <v>588</v>
      </c>
    </row>
    <row r="3" spans="1:16" ht="9.75" customHeight="1" thickBot="1">
      <c r="A3" s="423"/>
      <c r="B3" s="424"/>
      <c r="C3" s="424"/>
      <c r="D3" s="424"/>
      <c r="E3" s="424"/>
      <c r="F3" s="424"/>
      <c r="G3" s="424"/>
      <c r="H3" s="424"/>
      <c r="I3" s="424"/>
      <c r="J3" s="424"/>
      <c r="K3" s="425"/>
    </row>
    <row r="4" spans="1:16" ht="51.75" thickBot="1">
      <c r="A4" s="426" t="s">
        <v>0</v>
      </c>
      <c r="B4" s="427" t="s">
        <v>5</v>
      </c>
      <c r="C4" s="427" t="s">
        <v>5</v>
      </c>
      <c r="D4" s="427" t="s">
        <v>439</v>
      </c>
      <c r="E4" s="427" t="s">
        <v>440</v>
      </c>
      <c r="F4" s="427" t="s">
        <v>441</v>
      </c>
      <c r="G4" s="427" t="s">
        <v>442</v>
      </c>
      <c r="H4" s="428" t="s">
        <v>443</v>
      </c>
      <c r="I4" s="428" t="s">
        <v>444</v>
      </c>
      <c r="J4" s="427" t="s">
        <v>445</v>
      </c>
      <c r="K4" s="494" t="s">
        <v>464</v>
      </c>
      <c r="L4" s="429" t="s">
        <v>446</v>
      </c>
    </row>
    <row r="5" spans="1:16" ht="18" customHeight="1" thickBot="1">
      <c r="A5" s="430">
        <v>1</v>
      </c>
      <c r="B5" s="431" t="s">
        <v>447</v>
      </c>
      <c r="C5" s="709" t="s">
        <v>448</v>
      </c>
      <c r="D5" s="710"/>
      <c r="E5" s="432"/>
      <c r="F5" s="432"/>
      <c r="G5" s="432"/>
      <c r="H5" s="433"/>
      <c r="I5" s="433"/>
      <c r="J5" s="434"/>
      <c r="K5" s="495"/>
      <c r="L5" s="436"/>
      <c r="N5" s="418">
        <v>9</v>
      </c>
    </row>
    <row r="6" spans="1:16" ht="25.5">
      <c r="A6" s="437" t="s">
        <v>3</v>
      </c>
      <c r="B6" s="438"/>
      <c r="C6" s="438" t="s">
        <v>564</v>
      </c>
      <c r="D6" s="439" t="s">
        <v>506</v>
      </c>
      <c r="E6" s="438" t="s">
        <v>450</v>
      </c>
      <c r="F6" s="512">
        <v>8</v>
      </c>
      <c r="G6" s="441">
        <v>1</v>
      </c>
      <c r="H6" s="442">
        <v>3769.92</v>
      </c>
      <c r="I6" s="442">
        <f>H6</f>
        <v>3769.92</v>
      </c>
      <c r="J6" s="443">
        <f>TRUNC(F6*G6*I6,2)</f>
        <v>30159.360000000001</v>
      </c>
      <c r="K6" s="505">
        <f>TRUNC(J6*12,2)</f>
        <v>361912.32000000001</v>
      </c>
      <c r="L6" s="459" t="s">
        <v>590</v>
      </c>
    </row>
    <row r="7" spans="1:16" s="501" customFormat="1" ht="25.5">
      <c r="A7" s="496" t="s">
        <v>7</v>
      </c>
      <c r="B7" s="498"/>
      <c r="C7" s="517" t="s">
        <v>507</v>
      </c>
      <c r="D7" s="518" t="s">
        <v>508</v>
      </c>
      <c r="E7" s="498" t="s">
        <v>6</v>
      </c>
      <c r="F7" s="440">
        <v>176</v>
      </c>
      <c r="G7" s="500">
        <v>1</v>
      </c>
      <c r="H7" s="499">
        <v>5.21</v>
      </c>
      <c r="I7" s="499">
        <v>4.0999999999999996</v>
      </c>
      <c r="J7" s="497">
        <f>TRUNC(F7*I7,2)</f>
        <v>721.6</v>
      </c>
      <c r="K7" s="506">
        <f>TRUNC(J7*12,2)</f>
        <v>8659.2000000000007</v>
      </c>
      <c r="L7" s="450" t="s">
        <v>591</v>
      </c>
    </row>
    <row r="8" spans="1:16" s="501" customFormat="1" ht="25.5">
      <c r="A8" s="496" t="s">
        <v>9</v>
      </c>
      <c r="B8" s="498"/>
      <c r="C8" s="519" t="s">
        <v>509</v>
      </c>
      <c r="D8" s="518" t="s">
        <v>510</v>
      </c>
      <c r="E8" s="498" t="s">
        <v>6</v>
      </c>
      <c r="F8" s="512">
        <f>TRUNC(G8*F7,2)</f>
        <v>105.6</v>
      </c>
      <c r="G8" s="500">
        <v>0.6</v>
      </c>
      <c r="H8" s="499">
        <v>275.26</v>
      </c>
      <c r="I8" s="499">
        <f>H8</f>
        <v>275.26</v>
      </c>
      <c r="J8" s="497">
        <f>TRUNC(F8*I8,2)</f>
        <v>29067.45</v>
      </c>
      <c r="K8" s="506">
        <f>TRUNC(J8*12,2)</f>
        <v>348809.4</v>
      </c>
      <c r="L8" s="513" t="s">
        <v>531</v>
      </c>
    </row>
    <row r="9" spans="1:16" s="501" customFormat="1" ht="26.25" thickBot="1">
      <c r="A9" s="496" t="s">
        <v>13</v>
      </c>
      <c r="B9" s="498"/>
      <c r="C9" s="519" t="s">
        <v>511</v>
      </c>
      <c r="D9" s="518" t="s">
        <v>512</v>
      </c>
      <c r="E9" s="498" t="s">
        <v>6</v>
      </c>
      <c r="F9" s="512">
        <f>TRUNC(G9*F7,2)</f>
        <v>70.400000000000006</v>
      </c>
      <c r="G9" s="500">
        <v>0.4</v>
      </c>
      <c r="H9" s="499">
        <v>173.48</v>
      </c>
      <c r="I9" s="499">
        <f>H9</f>
        <v>173.48</v>
      </c>
      <c r="J9" s="497">
        <f>TRUNC(F9*I9,2)</f>
        <v>12212.99</v>
      </c>
      <c r="K9" s="506">
        <f>TRUNC(J9*12,2)</f>
        <v>146555.88</v>
      </c>
      <c r="L9" s="513" t="s">
        <v>532</v>
      </c>
    </row>
    <row r="10" spans="1:16" s="417" customFormat="1" ht="15.75" customHeight="1" thickBot="1">
      <c r="A10" s="711" t="s">
        <v>451</v>
      </c>
      <c r="B10" s="712"/>
      <c r="C10" s="712"/>
      <c r="D10" s="712"/>
      <c r="E10" s="712"/>
      <c r="F10" s="712"/>
      <c r="G10" s="712"/>
      <c r="H10" s="712"/>
      <c r="I10" s="713"/>
      <c r="J10" s="452">
        <f>SUM(J6:J9)</f>
        <v>72161.400000000009</v>
      </c>
      <c r="K10" s="453">
        <f>SUM(K6:K9)</f>
        <v>865936.8</v>
      </c>
      <c r="L10" s="507"/>
      <c r="M10" s="418"/>
      <c r="N10" s="418"/>
      <c r="O10" s="418"/>
      <c r="P10" s="418"/>
    </row>
    <row r="11" spans="1:16" s="417" customFormat="1" ht="13.5" thickBot="1">
      <c r="A11" s="430">
        <v>2</v>
      </c>
      <c r="B11" s="431" t="s">
        <v>447</v>
      </c>
      <c r="C11" s="709" t="s">
        <v>452</v>
      </c>
      <c r="D11" s="710"/>
      <c r="E11" s="432"/>
      <c r="F11" s="432"/>
      <c r="G11" s="432"/>
      <c r="H11" s="433"/>
      <c r="I11" s="433"/>
      <c r="J11" s="434"/>
      <c r="K11" s="435"/>
      <c r="L11" s="508"/>
      <c r="M11" s="418"/>
      <c r="N11" s="418"/>
      <c r="O11" s="418"/>
      <c r="P11" s="418"/>
    </row>
    <row r="12" spans="1:16" s="417" customFormat="1" ht="25.5">
      <c r="A12" s="454" t="s">
        <v>353</v>
      </c>
      <c r="B12" s="438"/>
      <c r="C12" s="455" t="s">
        <v>453</v>
      </c>
      <c r="D12" s="456" t="s">
        <v>454</v>
      </c>
      <c r="E12" s="456" t="s">
        <v>8</v>
      </c>
      <c r="F12" s="457">
        <f>TRUNC((F6+1)*2,2)</f>
        <v>18</v>
      </c>
      <c r="G12" s="448">
        <v>0.25</v>
      </c>
      <c r="H12" s="457">
        <f>TRUNC(cotacao!E5,2)</f>
        <v>88.26</v>
      </c>
      <c r="I12" s="457">
        <f>H12</f>
        <v>88.26</v>
      </c>
      <c r="J12" s="458">
        <f>TRUNC(F12*G12*I12,2)</f>
        <v>397.17</v>
      </c>
      <c r="K12" s="509">
        <f>J12*12</f>
        <v>4766.04</v>
      </c>
      <c r="L12" s="444" t="s">
        <v>592</v>
      </c>
      <c r="M12" s="418"/>
      <c r="N12" s="418"/>
      <c r="O12" s="418"/>
      <c r="P12" s="418"/>
    </row>
    <row r="13" spans="1:16" s="417" customFormat="1" ht="38.25">
      <c r="A13" s="460" t="s">
        <v>352</v>
      </c>
      <c r="B13" s="445"/>
      <c r="C13" s="446" t="s">
        <v>453</v>
      </c>
      <c r="D13" s="447" t="s">
        <v>455</v>
      </c>
      <c r="E13" s="447" t="s">
        <v>456</v>
      </c>
      <c r="F13" s="449">
        <v>8</v>
      </c>
      <c r="G13" s="448">
        <v>0.25</v>
      </c>
      <c r="H13" s="449">
        <f>TRUNC(cotacao!E8,2)</f>
        <v>48.46</v>
      </c>
      <c r="I13" s="449">
        <f>H13</f>
        <v>48.46</v>
      </c>
      <c r="J13" s="461">
        <f>TRUNC(F13*G13*I13,2)</f>
        <v>96.92</v>
      </c>
      <c r="K13" s="510">
        <f>J13*12</f>
        <v>1163.04</v>
      </c>
      <c r="L13" s="459" t="s">
        <v>593</v>
      </c>
      <c r="M13" s="418"/>
      <c r="N13" s="418"/>
      <c r="O13" s="418"/>
      <c r="P13" s="418"/>
    </row>
    <row r="14" spans="1:16" s="417" customFormat="1" ht="25.5">
      <c r="A14" s="462" t="s">
        <v>349</v>
      </c>
      <c r="B14" s="445"/>
      <c r="C14" s="446" t="s">
        <v>453</v>
      </c>
      <c r="D14" s="447" t="s">
        <v>457</v>
      </c>
      <c r="E14" s="447" t="s">
        <v>8</v>
      </c>
      <c r="F14" s="449">
        <f>F13</f>
        <v>8</v>
      </c>
      <c r="G14" s="448">
        <v>0.25</v>
      </c>
      <c r="H14" s="449">
        <f>TRUNC(cotacao!E23,2)</f>
        <v>14.95</v>
      </c>
      <c r="I14" s="449">
        <f>H14</f>
        <v>14.95</v>
      </c>
      <c r="J14" s="461">
        <f>TRUNC(F14*G14*I14,2)</f>
        <v>29.9</v>
      </c>
      <c r="K14" s="510">
        <f>J14*12</f>
        <v>358.79999999999995</v>
      </c>
      <c r="L14" s="459" t="s">
        <v>594</v>
      </c>
      <c r="M14" s="418"/>
      <c r="N14" s="418"/>
      <c r="O14" s="418"/>
      <c r="P14" s="418"/>
    </row>
    <row r="15" spans="1:16" s="417" customFormat="1" ht="25.5">
      <c r="A15" s="454" t="s">
        <v>348</v>
      </c>
      <c r="B15" s="446"/>
      <c r="C15" s="446" t="s">
        <v>453</v>
      </c>
      <c r="D15" s="447" t="s">
        <v>458</v>
      </c>
      <c r="E15" s="447" t="s">
        <v>8</v>
      </c>
      <c r="F15" s="449">
        <f>F14</f>
        <v>8</v>
      </c>
      <c r="G15" s="451">
        <v>0.16669999999999999</v>
      </c>
      <c r="H15" s="449">
        <f>TRUNC(cotacao!E11,2)</f>
        <v>18.600000000000001</v>
      </c>
      <c r="I15" s="449">
        <f>H15</f>
        <v>18.600000000000001</v>
      </c>
      <c r="J15" s="461">
        <f>TRUNC(F15*G15*I15,2)</f>
        <v>24.8</v>
      </c>
      <c r="K15" s="510">
        <f>J15*12</f>
        <v>297.60000000000002</v>
      </c>
      <c r="L15" s="459" t="s">
        <v>595</v>
      </c>
      <c r="M15" s="418"/>
      <c r="N15" s="418"/>
      <c r="O15" s="418"/>
      <c r="P15" s="418"/>
    </row>
    <row r="16" spans="1:16" s="417" customFormat="1" ht="25.5">
      <c r="A16" s="460" t="s">
        <v>346</v>
      </c>
      <c r="B16" s="446"/>
      <c r="C16" s="446" t="s">
        <v>453</v>
      </c>
      <c r="D16" s="447" t="s">
        <v>465</v>
      </c>
      <c r="E16" s="447" t="s">
        <v>456</v>
      </c>
      <c r="F16" s="449">
        <f>F6</f>
        <v>8</v>
      </c>
      <c r="G16" s="451">
        <v>1</v>
      </c>
      <c r="H16" s="449">
        <f>TRUNC(cotacao!E17,2)</f>
        <v>4.45</v>
      </c>
      <c r="I16" s="449">
        <f t="shared" ref="I16" si="0">H16</f>
        <v>4.45</v>
      </c>
      <c r="J16" s="461">
        <f>TRUNC(F16*G16*H16,2)</f>
        <v>35.6</v>
      </c>
      <c r="K16" s="510">
        <f t="shared" ref="K16:K17" si="1">J16*12</f>
        <v>427.20000000000005</v>
      </c>
      <c r="L16" s="459" t="s">
        <v>596</v>
      </c>
      <c r="M16" s="418"/>
      <c r="N16" s="418"/>
      <c r="O16" s="418"/>
      <c r="P16" s="418"/>
    </row>
    <row r="17" spans="1:16" s="417" customFormat="1" ht="26.25" thickBot="1">
      <c r="A17" s="462" t="s">
        <v>459</v>
      </c>
      <c r="B17" s="446"/>
      <c r="C17" s="446"/>
      <c r="D17" s="447" t="s">
        <v>513</v>
      </c>
      <c r="E17" s="447" t="s">
        <v>456</v>
      </c>
      <c r="F17" s="449">
        <f>F16</f>
        <v>8</v>
      </c>
      <c r="G17" s="451">
        <v>0.5</v>
      </c>
      <c r="H17" s="449">
        <f>TRUNC(cotacao!E29,2)</f>
        <v>6.53</v>
      </c>
      <c r="I17" s="449">
        <f>H17</f>
        <v>6.53</v>
      </c>
      <c r="J17" s="461">
        <f>TRUNC(F17*G17*H17,2)</f>
        <v>26.12</v>
      </c>
      <c r="K17" s="510">
        <f t="shared" si="1"/>
        <v>313.44</v>
      </c>
      <c r="L17" s="459" t="s">
        <v>597</v>
      </c>
      <c r="M17" s="418"/>
      <c r="N17" s="418"/>
      <c r="O17" s="418"/>
      <c r="P17" s="418"/>
    </row>
    <row r="18" spans="1:16" ht="13.5" thickBot="1">
      <c r="A18" s="711" t="s">
        <v>461</v>
      </c>
      <c r="B18" s="712"/>
      <c r="C18" s="712"/>
      <c r="D18" s="712"/>
      <c r="E18" s="712"/>
      <c r="F18" s="712"/>
      <c r="G18" s="712"/>
      <c r="H18" s="712"/>
      <c r="I18" s="713"/>
      <c r="J18" s="452">
        <f>SUM(J12:J17)</f>
        <v>610.51</v>
      </c>
      <c r="K18" s="453">
        <f>SUM(K12:K17)</f>
        <v>7326.12</v>
      </c>
      <c r="L18" s="507"/>
    </row>
    <row r="19" spans="1:16" ht="13.5" thickBot="1">
      <c r="A19" s="711" t="s">
        <v>462</v>
      </c>
      <c r="B19" s="712"/>
      <c r="C19" s="712"/>
      <c r="D19" s="712"/>
      <c r="E19" s="712"/>
      <c r="F19" s="712"/>
      <c r="G19" s="712"/>
      <c r="H19" s="712"/>
      <c r="I19" s="713"/>
      <c r="J19" s="463">
        <f>J10+J18</f>
        <v>72771.91</v>
      </c>
      <c r="K19" s="464">
        <f>K10+K18</f>
        <v>873262.92</v>
      </c>
      <c r="L19" s="508"/>
    </row>
    <row r="20" spans="1:16" ht="15" customHeight="1" thickBot="1">
      <c r="A20" s="697" t="s">
        <v>302</v>
      </c>
      <c r="B20" s="698"/>
      <c r="C20" s="698"/>
      <c r="D20" s="698"/>
      <c r="E20" s="698"/>
      <c r="F20" s="698"/>
      <c r="G20" s="698"/>
      <c r="H20" s="698"/>
      <c r="I20" s="465">
        <v>0.2339</v>
      </c>
      <c r="J20" s="458">
        <f>TRUNC(J19*I20,2)</f>
        <v>17021.34</v>
      </c>
      <c r="K20" s="509">
        <f>TRUNC(K19*I20,2)</f>
        <v>204256.19</v>
      </c>
      <c r="L20" s="511" t="s">
        <v>566</v>
      </c>
    </row>
    <row r="21" spans="1:16" ht="13.5" customHeight="1" thickBot="1">
      <c r="A21" s="699" t="s">
        <v>463</v>
      </c>
      <c r="B21" s="700"/>
      <c r="C21" s="700"/>
      <c r="D21" s="700"/>
      <c r="E21" s="700"/>
      <c r="F21" s="700"/>
      <c r="G21" s="700"/>
      <c r="H21" s="700"/>
      <c r="I21" s="701"/>
      <c r="J21" s="466">
        <f>J19+J20</f>
        <v>89793.25</v>
      </c>
      <c r="K21" s="467">
        <f>K19+K20</f>
        <v>1077519.1100000001</v>
      </c>
      <c r="L21" s="507"/>
      <c r="N21" s="502"/>
      <c r="O21" s="468"/>
      <c r="P21" s="469"/>
    </row>
    <row r="22" spans="1:16" ht="32.25" customHeight="1" thickBot="1">
      <c r="A22" s="470" t="s">
        <v>449</v>
      </c>
      <c r="B22" s="424"/>
      <c r="C22" s="702" t="s">
        <v>521</v>
      </c>
      <c r="D22" s="703"/>
      <c r="E22" s="471" t="s">
        <v>522</v>
      </c>
      <c r="F22" s="472">
        <v>1</v>
      </c>
      <c r="G22" s="704">
        <v>1</v>
      </c>
      <c r="H22" s="705"/>
      <c r="I22" s="521">
        <f>TRUNC(J21/F22,2)</f>
        <v>89793.25</v>
      </c>
      <c r="J22" s="473">
        <f>J21</f>
        <v>89793.25</v>
      </c>
      <c r="K22" s="474">
        <f>K21</f>
        <v>1077519.1100000001</v>
      </c>
      <c r="L22" s="508"/>
      <c r="N22" s="503"/>
      <c r="O22" s="475"/>
    </row>
    <row r="23" spans="1:16">
      <c r="A23" s="476"/>
      <c r="B23" s="476"/>
      <c r="C23" s="476"/>
      <c r="D23" s="477"/>
      <c r="E23" s="477"/>
      <c r="F23" s="477"/>
      <c r="G23" s="477"/>
      <c r="H23" s="478"/>
      <c r="I23" s="478"/>
      <c r="J23" s="479"/>
      <c r="K23" s="480"/>
    </row>
    <row r="24" spans="1:16">
      <c r="A24" s="476"/>
      <c r="B24" s="476"/>
      <c r="C24" s="476"/>
      <c r="D24" s="477"/>
      <c r="E24" s="477"/>
      <c r="F24" s="477"/>
      <c r="G24" s="477"/>
      <c r="H24" s="478"/>
      <c r="I24" s="478"/>
      <c r="J24" s="479"/>
      <c r="K24" s="480"/>
    </row>
    <row r="25" spans="1:16">
      <c r="A25" s="476"/>
      <c r="B25" s="476"/>
      <c r="C25" s="476"/>
      <c r="D25" s="477"/>
      <c r="E25" s="477"/>
      <c r="F25" s="477"/>
      <c r="G25" s="477"/>
      <c r="H25" s="478"/>
      <c r="I25" s="478"/>
      <c r="J25" s="479"/>
      <c r="K25" s="480"/>
    </row>
    <row r="26" spans="1:16">
      <c r="A26" s="476"/>
      <c r="B26" s="476"/>
      <c r="C26" s="476"/>
      <c r="D26" s="477"/>
      <c r="E26" s="477"/>
      <c r="F26" s="477"/>
      <c r="G26" s="477"/>
      <c r="H26" s="478"/>
      <c r="I26" s="504"/>
      <c r="J26" s="479"/>
      <c r="K26" s="480"/>
    </row>
    <row r="27" spans="1:16">
      <c r="A27" s="476"/>
      <c r="B27" s="476"/>
      <c r="C27" s="476"/>
      <c r="D27" s="477"/>
      <c r="E27" s="477"/>
      <c r="F27" s="477"/>
      <c r="G27" s="477"/>
      <c r="H27" s="478"/>
      <c r="I27" s="504"/>
      <c r="J27" s="479"/>
      <c r="K27" s="480"/>
    </row>
    <row r="28" spans="1:16">
      <c r="A28" s="481"/>
      <c r="B28" s="481"/>
      <c r="C28" s="481"/>
      <c r="D28" s="477"/>
      <c r="E28" s="477"/>
      <c r="F28" s="477"/>
      <c r="G28" s="477"/>
      <c r="H28" s="478"/>
      <c r="I28" s="478"/>
      <c r="J28" s="479"/>
      <c r="K28" s="480"/>
    </row>
    <row r="29" spans="1:16" s="417" customFormat="1">
      <c r="A29" s="481"/>
      <c r="B29" s="481"/>
      <c r="C29" s="481"/>
      <c r="D29" s="477"/>
      <c r="E29" s="477"/>
      <c r="F29" s="477"/>
      <c r="G29" s="477"/>
      <c r="H29" s="478"/>
      <c r="I29" s="478"/>
      <c r="J29" s="479"/>
      <c r="K29" s="480"/>
      <c r="M29" s="418"/>
      <c r="N29" s="418"/>
      <c r="O29" s="418"/>
      <c r="P29" s="418"/>
    </row>
    <row r="30" spans="1:16" s="417" customFormat="1">
      <c r="A30" s="481"/>
      <c r="B30" s="481"/>
      <c r="C30" s="481"/>
      <c r="D30" s="477"/>
      <c r="E30" s="477"/>
      <c r="F30" s="477"/>
      <c r="G30" s="477"/>
      <c r="H30" s="478"/>
      <c r="I30" s="478"/>
      <c r="J30" s="479"/>
      <c r="K30" s="480"/>
      <c r="M30" s="418"/>
      <c r="N30" s="418"/>
      <c r="O30" s="418"/>
      <c r="P30" s="418"/>
    </row>
    <row r="31" spans="1:16" s="417" customFormat="1">
      <c r="A31" s="481"/>
      <c r="B31" s="481"/>
      <c r="C31" s="481"/>
      <c r="D31" s="477"/>
      <c r="E31" s="477"/>
      <c r="F31" s="477"/>
      <c r="G31" s="477"/>
      <c r="H31" s="478"/>
      <c r="I31" s="478"/>
      <c r="J31" s="479"/>
      <c r="K31" s="480"/>
      <c r="M31" s="418"/>
      <c r="N31" s="418"/>
      <c r="O31" s="418"/>
      <c r="P31" s="418"/>
    </row>
    <row r="32" spans="1:16" s="417" customFormat="1">
      <c r="A32" s="481"/>
      <c r="B32" s="481"/>
      <c r="C32" s="481"/>
      <c r="D32" s="477"/>
      <c r="E32" s="477"/>
      <c r="F32" s="477"/>
      <c r="G32" s="477"/>
      <c r="H32" s="478"/>
      <c r="I32" s="478"/>
      <c r="J32" s="479"/>
      <c r="K32" s="480"/>
      <c r="M32" s="418"/>
      <c r="N32" s="418"/>
      <c r="O32" s="418"/>
      <c r="P32" s="418"/>
    </row>
    <row r="33" spans="1:16" s="417" customFormat="1">
      <c r="A33" s="482"/>
      <c r="B33" s="482"/>
      <c r="C33" s="482"/>
      <c r="D33" s="483"/>
      <c r="E33" s="483"/>
      <c r="F33" s="483"/>
      <c r="G33" s="483"/>
      <c r="H33" s="484"/>
      <c r="I33" s="484"/>
      <c r="J33" s="479"/>
      <c r="K33" s="485"/>
      <c r="M33" s="418"/>
      <c r="N33" s="418"/>
      <c r="O33" s="418"/>
      <c r="P33" s="418"/>
    </row>
    <row r="34" spans="1:16" s="417" customFormat="1">
      <c r="A34" s="481"/>
      <c r="B34" s="481"/>
      <c r="C34" s="481"/>
      <c r="D34" s="477"/>
      <c r="E34" s="477"/>
      <c r="F34" s="477"/>
      <c r="G34" s="477"/>
      <c r="H34" s="478"/>
      <c r="I34" s="478"/>
      <c r="J34" s="479"/>
      <c r="K34" s="480"/>
      <c r="M34" s="418"/>
      <c r="N34" s="418"/>
      <c r="O34" s="418"/>
      <c r="P34" s="418"/>
    </row>
    <row r="35" spans="1:16" s="417" customFormat="1">
      <c r="A35" s="481"/>
      <c r="B35" s="481"/>
      <c r="C35" s="481"/>
      <c r="D35" s="477"/>
      <c r="E35" s="477"/>
      <c r="F35" s="477"/>
      <c r="G35" s="477"/>
      <c r="H35" s="478"/>
      <c r="I35" s="478"/>
      <c r="J35" s="479"/>
      <c r="K35" s="480"/>
      <c r="M35" s="418"/>
      <c r="N35" s="418"/>
      <c r="O35" s="418"/>
      <c r="P35" s="418"/>
    </row>
    <row r="36" spans="1:16" s="417" customFormat="1">
      <c r="A36" s="481"/>
      <c r="B36" s="481"/>
      <c r="C36" s="481"/>
      <c r="D36" s="477"/>
      <c r="E36" s="477"/>
      <c r="F36" s="477"/>
      <c r="G36" s="477"/>
      <c r="H36" s="478"/>
      <c r="I36" s="478"/>
      <c r="J36" s="479"/>
      <c r="K36" s="480"/>
      <c r="M36" s="418"/>
      <c r="N36" s="418"/>
      <c r="O36" s="418"/>
      <c r="P36" s="418"/>
    </row>
    <row r="37" spans="1:16" s="417" customFormat="1">
      <c r="A37" s="481"/>
      <c r="B37" s="481"/>
      <c r="C37" s="481"/>
      <c r="D37" s="477"/>
      <c r="E37" s="477"/>
      <c r="F37" s="477"/>
      <c r="G37" s="477"/>
      <c r="H37" s="478"/>
      <c r="I37" s="478"/>
      <c r="J37" s="479"/>
      <c r="K37" s="480"/>
      <c r="M37" s="418"/>
      <c r="N37" s="418"/>
      <c r="O37" s="418"/>
      <c r="P37" s="418"/>
    </row>
    <row r="38" spans="1:16" s="417" customFormat="1">
      <c r="A38" s="482"/>
      <c r="B38" s="482"/>
      <c r="C38" s="482"/>
      <c r="D38" s="483"/>
      <c r="E38" s="483"/>
      <c r="F38" s="483"/>
      <c r="G38" s="483"/>
      <c r="H38" s="484"/>
      <c r="I38" s="484"/>
      <c r="J38" s="479"/>
      <c r="K38" s="485"/>
      <c r="M38" s="418"/>
      <c r="N38" s="418"/>
      <c r="O38" s="418"/>
      <c r="P38" s="418"/>
    </row>
    <row r="39" spans="1:16" s="417" customFormat="1">
      <c r="A39" s="481"/>
      <c r="B39" s="481"/>
      <c r="C39" s="481"/>
      <c r="D39" s="477"/>
      <c r="E39" s="477"/>
      <c r="F39" s="477"/>
      <c r="G39" s="477"/>
      <c r="H39" s="478"/>
      <c r="I39" s="478"/>
      <c r="J39" s="479"/>
      <c r="K39" s="480"/>
      <c r="M39" s="418"/>
      <c r="N39" s="418"/>
      <c r="O39" s="418"/>
      <c r="P39" s="418"/>
    </row>
    <row r="40" spans="1:16" s="417" customFormat="1">
      <c r="A40" s="481"/>
      <c r="B40" s="481"/>
      <c r="C40" s="481"/>
      <c r="D40" s="477"/>
      <c r="E40" s="477"/>
      <c r="F40" s="477"/>
      <c r="G40" s="477"/>
      <c r="H40" s="478"/>
      <c r="I40" s="478"/>
      <c r="J40" s="479"/>
      <c r="K40" s="480"/>
      <c r="M40" s="418"/>
      <c r="N40" s="418"/>
      <c r="O40" s="418"/>
      <c r="P40" s="418"/>
    </row>
    <row r="41" spans="1:16" s="417" customFormat="1">
      <c r="A41" s="481"/>
      <c r="B41" s="481"/>
      <c r="C41" s="481"/>
      <c r="D41" s="477"/>
      <c r="E41" s="477"/>
      <c r="F41" s="477"/>
      <c r="G41" s="477"/>
      <c r="H41" s="478"/>
      <c r="I41" s="478"/>
      <c r="J41" s="479"/>
      <c r="K41" s="480"/>
      <c r="M41" s="418"/>
      <c r="N41" s="418"/>
      <c r="O41" s="418"/>
      <c r="P41" s="418"/>
    </row>
    <row r="42" spans="1:16" s="417" customFormat="1">
      <c r="A42" s="481"/>
      <c r="B42" s="481"/>
      <c r="C42" s="481"/>
      <c r="D42" s="477"/>
      <c r="E42" s="477"/>
      <c r="F42" s="477"/>
      <c r="G42" s="477"/>
      <c r="H42" s="478"/>
      <c r="I42" s="478"/>
      <c r="J42" s="479"/>
      <c r="K42" s="480"/>
      <c r="M42" s="418"/>
      <c r="N42" s="418"/>
      <c r="O42" s="418"/>
      <c r="P42" s="418"/>
    </row>
    <row r="43" spans="1:16" s="417" customFormat="1">
      <c r="A43" s="476"/>
      <c r="B43" s="476"/>
      <c r="C43" s="476"/>
      <c r="D43" s="477"/>
      <c r="E43" s="477"/>
      <c r="F43" s="477"/>
      <c r="G43" s="477"/>
      <c r="H43" s="478"/>
      <c r="I43" s="478"/>
      <c r="J43" s="479"/>
      <c r="K43" s="480"/>
      <c r="M43" s="418"/>
      <c r="N43" s="418"/>
      <c r="O43" s="418"/>
      <c r="P43" s="418"/>
    </row>
    <row r="44" spans="1:16" s="417" customFormat="1">
      <c r="A44" s="476"/>
      <c r="B44" s="476"/>
      <c r="C44" s="476"/>
      <c r="D44" s="477"/>
      <c r="E44" s="477"/>
      <c r="F44" s="477"/>
      <c r="G44" s="477"/>
      <c r="H44" s="478"/>
      <c r="I44" s="478"/>
      <c r="J44" s="479"/>
      <c r="K44" s="480"/>
      <c r="M44" s="418"/>
      <c r="N44" s="418"/>
      <c r="O44" s="418"/>
      <c r="P44" s="418"/>
    </row>
    <row r="45" spans="1:16" s="417" customFormat="1">
      <c r="A45" s="486"/>
      <c r="B45" s="486"/>
      <c r="C45" s="486"/>
      <c r="D45" s="483"/>
      <c r="E45" s="483"/>
      <c r="F45" s="483"/>
      <c r="G45" s="483"/>
      <c r="H45" s="484"/>
      <c r="I45" s="484"/>
      <c r="J45" s="479"/>
      <c r="K45" s="485"/>
      <c r="M45" s="418"/>
      <c r="N45" s="418"/>
      <c r="O45" s="418"/>
      <c r="P45" s="418"/>
    </row>
    <row r="46" spans="1:16" s="417" customFormat="1">
      <c r="A46" s="476"/>
      <c r="B46" s="476"/>
      <c r="C46" s="476"/>
      <c r="D46" s="477"/>
      <c r="E46" s="477"/>
      <c r="F46" s="477"/>
      <c r="G46" s="477"/>
      <c r="H46" s="478"/>
      <c r="I46" s="478"/>
      <c r="J46" s="479"/>
      <c r="K46" s="480"/>
      <c r="M46" s="418"/>
      <c r="N46" s="418"/>
      <c r="O46" s="418"/>
      <c r="P46" s="418"/>
    </row>
    <row r="47" spans="1:16" s="417" customFormat="1">
      <c r="A47" s="476"/>
      <c r="B47" s="476"/>
      <c r="C47" s="476"/>
      <c r="D47" s="477"/>
      <c r="E47" s="477"/>
      <c r="F47" s="477"/>
      <c r="G47" s="477"/>
      <c r="H47" s="478"/>
      <c r="I47" s="478"/>
      <c r="J47" s="479"/>
      <c r="K47" s="480"/>
      <c r="M47" s="418"/>
      <c r="N47" s="418"/>
      <c r="O47" s="418"/>
      <c r="P47" s="418"/>
    </row>
    <row r="48" spans="1:16" s="417" customFormat="1">
      <c r="A48" s="476"/>
      <c r="B48" s="476"/>
      <c r="C48" s="476"/>
      <c r="D48" s="477"/>
      <c r="E48" s="477"/>
      <c r="F48" s="477"/>
      <c r="G48" s="477"/>
      <c r="H48" s="478"/>
      <c r="I48" s="478"/>
      <c r="J48" s="479"/>
      <c r="K48" s="480"/>
      <c r="M48" s="418"/>
      <c r="N48" s="418"/>
      <c r="O48" s="418"/>
      <c r="P48" s="418"/>
    </row>
    <row r="49" spans="1:16" s="417" customFormat="1">
      <c r="A49" s="476"/>
      <c r="B49" s="476"/>
      <c r="C49" s="476"/>
      <c r="D49" s="477"/>
      <c r="E49" s="477"/>
      <c r="F49" s="477"/>
      <c r="G49" s="477"/>
      <c r="H49" s="478"/>
      <c r="I49" s="478"/>
      <c r="J49" s="479"/>
      <c r="K49" s="480"/>
      <c r="M49" s="418"/>
      <c r="N49" s="418"/>
      <c r="O49" s="418"/>
      <c r="P49" s="418"/>
    </row>
    <row r="50" spans="1:16" s="417" customFormat="1">
      <c r="A50" s="476"/>
      <c r="B50" s="476"/>
      <c r="C50" s="476"/>
      <c r="D50" s="477"/>
      <c r="E50" s="477"/>
      <c r="F50" s="477"/>
      <c r="G50" s="477"/>
      <c r="H50" s="478"/>
      <c r="I50" s="478"/>
      <c r="J50" s="479"/>
      <c r="K50" s="480"/>
      <c r="M50" s="418"/>
      <c r="N50" s="418"/>
      <c r="O50" s="418"/>
      <c r="P50" s="418"/>
    </row>
    <row r="51" spans="1:16" s="417" customFormat="1">
      <c r="A51" s="476"/>
      <c r="B51" s="476"/>
      <c r="C51" s="476"/>
      <c r="D51" s="477"/>
      <c r="E51" s="477"/>
      <c r="F51" s="477"/>
      <c r="G51" s="477"/>
      <c r="H51" s="478"/>
      <c r="I51" s="478"/>
      <c r="J51" s="479"/>
      <c r="K51" s="480"/>
      <c r="M51" s="418"/>
      <c r="N51" s="418"/>
      <c r="O51" s="418"/>
      <c r="P51" s="418"/>
    </row>
    <row r="52" spans="1:16" s="417" customFormat="1">
      <c r="A52" s="476"/>
      <c r="B52" s="476"/>
      <c r="C52" s="476"/>
      <c r="D52" s="477"/>
      <c r="E52" s="477"/>
      <c r="F52" s="477"/>
      <c r="G52" s="477"/>
      <c r="H52" s="478"/>
      <c r="I52" s="478"/>
      <c r="J52" s="479"/>
      <c r="K52" s="480"/>
      <c r="M52" s="418"/>
      <c r="N52" s="418"/>
      <c r="O52" s="418"/>
      <c r="P52" s="418"/>
    </row>
    <row r="53" spans="1:16" s="417" customFormat="1">
      <c r="A53" s="476"/>
      <c r="B53" s="476"/>
      <c r="C53" s="476"/>
      <c r="D53" s="477"/>
      <c r="E53" s="477"/>
      <c r="F53" s="477"/>
      <c r="G53" s="477"/>
      <c r="H53" s="478"/>
      <c r="I53" s="478"/>
      <c r="J53" s="479"/>
      <c r="K53" s="480"/>
      <c r="M53" s="418"/>
      <c r="N53" s="418"/>
      <c r="O53" s="418"/>
      <c r="P53" s="418"/>
    </row>
    <row r="54" spans="1:16" s="417" customFormat="1">
      <c r="A54" s="476"/>
      <c r="B54" s="476"/>
      <c r="C54" s="476"/>
      <c r="D54" s="477"/>
      <c r="E54" s="477"/>
      <c r="F54" s="477"/>
      <c r="G54" s="477"/>
      <c r="H54" s="478"/>
      <c r="I54" s="478"/>
      <c r="J54" s="479"/>
      <c r="K54" s="480"/>
      <c r="M54" s="418"/>
      <c r="N54" s="418"/>
      <c r="O54" s="418"/>
      <c r="P54" s="418"/>
    </row>
    <row r="55" spans="1:16" s="417" customFormat="1">
      <c r="A55" s="476"/>
      <c r="B55" s="476"/>
      <c r="C55" s="476"/>
      <c r="D55" s="477"/>
      <c r="E55" s="477"/>
      <c r="F55" s="477"/>
      <c r="G55" s="477"/>
      <c r="H55" s="478"/>
      <c r="I55" s="478"/>
      <c r="J55" s="479"/>
      <c r="K55" s="480"/>
      <c r="M55" s="418"/>
      <c r="N55" s="418"/>
      <c r="O55" s="418"/>
      <c r="P55" s="418"/>
    </row>
    <row r="56" spans="1:16" s="417" customFormat="1">
      <c r="A56" s="486"/>
      <c r="B56" s="486"/>
      <c r="C56" s="486"/>
      <c r="D56" s="483"/>
      <c r="E56" s="483"/>
      <c r="F56" s="483"/>
      <c r="G56" s="483"/>
      <c r="H56" s="484"/>
      <c r="I56" s="484"/>
      <c r="J56" s="479"/>
      <c r="K56" s="485"/>
      <c r="M56" s="418"/>
      <c r="N56" s="418"/>
      <c r="O56" s="418"/>
      <c r="P56" s="418"/>
    </row>
    <row r="57" spans="1:16" s="417" customFormat="1">
      <c r="A57" s="476"/>
      <c r="B57" s="476"/>
      <c r="C57" s="476"/>
      <c r="D57" s="477"/>
      <c r="E57" s="477"/>
      <c r="F57" s="477"/>
      <c r="G57" s="477"/>
      <c r="H57" s="478"/>
      <c r="I57" s="478"/>
      <c r="J57" s="479"/>
      <c r="K57" s="480"/>
      <c r="M57" s="418"/>
      <c r="N57" s="418"/>
      <c r="O57" s="418"/>
      <c r="P57" s="418"/>
    </row>
    <row r="58" spans="1:16" s="417" customFormat="1">
      <c r="A58" s="476"/>
      <c r="B58" s="476"/>
      <c r="C58" s="476"/>
      <c r="D58" s="477"/>
      <c r="E58" s="477"/>
      <c r="F58" s="477"/>
      <c r="G58" s="477"/>
      <c r="H58" s="478"/>
      <c r="I58" s="478"/>
      <c r="J58" s="479"/>
      <c r="K58" s="480"/>
      <c r="M58" s="418"/>
      <c r="N58" s="418"/>
      <c r="O58" s="418"/>
      <c r="P58" s="418"/>
    </row>
    <row r="59" spans="1:16" s="417" customFormat="1">
      <c r="A59" s="487"/>
      <c r="B59" s="487"/>
      <c r="C59" s="487"/>
      <c r="D59" s="488"/>
      <c r="E59" s="488"/>
      <c r="F59" s="488"/>
      <c r="G59" s="488"/>
      <c r="H59" s="478"/>
      <c r="I59" s="478"/>
      <c r="J59" s="479"/>
      <c r="K59" s="480"/>
      <c r="M59" s="418"/>
      <c r="N59" s="418"/>
      <c r="O59" s="418"/>
      <c r="P59" s="418"/>
    </row>
    <row r="60" spans="1:16" s="417" customFormat="1">
      <c r="A60" s="489"/>
      <c r="B60" s="489"/>
      <c r="C60" s="489"/>
      <c r="D60" s="490"/>
      <c r="E60" s="490"/>
      <c r="F60" s="490"/>
      <c r="G60" s="490"/>
      <c r="H60" s="478"/>
      <c r="I60" s="478"/>
      <c r="J60" s="479"/>
      <c r="K60" s="479"/>
      <c r="M60" s="418"/>
      <c r="N60" s="418"/>
      <c r="O60" s="418"/>
      <c r="P60" s="418"/>
    </row>
    <row r="61" spans="1:16" s="417" customFormat="1">
      <c r="A61" s="491"/>
      <c r="B61" s="491"/>
      <c r="C61" s="491"/>
      <c r="D61" s="488"/>
      <c r="E61" s="488"/>
      <c r="F61" s="488"/>
      <c r="G61" s="488"/>
      <c r="H61" s="478"/>
      <c r="I61" s="478"/>
      <c r="J61" s="479"/>
      <c r="K61" s="479"/>
      <c r="M61" s="418"/>
      <c r="N61" s="418"/>
      <c r="O61" s="418"/>
      <c r="P61" s="418"/>
    </row>
    <row r="62" spans="1:16" s="417" customFormat="1">
      <c r="A62" s="491"/>
      <c r="B62" s="491"/>
      <c r="C62" s="491"/>
      <c r="D62" s="492"/>
      <c r="E62" s="492"/>
      <c r="F62" s="492"/>
      <c r="G62" s="492"/>
      <c r="H62" s="478"/>
      <c r="I62" s="478"/>
      <c r="J62" s="479"/>
      <c r="K62" s="479"/>
      <c r="M62" s="418"/>
      <c r="N62" s="418"/>
      <c r="O62" s="418"/>
      <c r="P62" s="418"/>
    </row>
  </sheetData>
  <mergeCells count="10">
    <mergeCell ref="A20:H20"/>
    <mergeCell ref="A21:I21"/>
    <mergeCell ref="C22:D22"/>
    <mergeCell ref="G22:H22"/>
    <mergeCell ref="A1:K1"/>
    <mergeCell ref="C5:D5"/>
    <mergeCell ref="A10:I10"/>
    <mergeCell ref="C11:D11"/>
    <mergeCell ref="A18:I18"/>
    <mergeCell ref="A19:I19"/>
  </mergeCells>
  <pageMargins left="0.51181102362204722" right="0.51181102362204722" top="1.3883333333333334" bottom="0.78740157480314965" header="0.31496062992125984" footer="0.31496062992125984"/>
  <pageSetup paperSize="9" scale="63" fitToWidth="0" fitToHeight="0" orientation="landscape" r:id="rId1"/>
  <headerFooter>
    <oddHeader>&amp;L&amp;G&amp;C&amp;"+,Regular"&amp;15
&amp;"Arial,Normal"&amp;12Estado do Rio de Janeiro
&amp;"Arial,Negrito"PREFEITURA MUNICIPAL DE CARMO&amp;"Arial,Normal"
Secretaria Municipal de Meio Ambiente e Defesa Civil</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499984740745262"/>
  </sheetPr>
  <dimension ref="A1:E101"/>
  <sheetViews>
    <sheetView view="pageBreakPreview" topLeftCell="A73" zoomScaleNormal="100" zoomScaleSheetLayoutView="100" workbookViewId="0">
      <selection activeCell="L75" sqref="L75"/>
    </sheetView>
  </sheetViews>
  <sheetFormatPr defaultRowHeight="12"/>
  <cols>
    <col min="1" max="1" width="4.42578125" style="147" customWidth="1"/>
    <col min="2" max="2" width="17.5703125" style="147" bestFit="1" customWidth="1"/>
    <col min="3" max="3" width="12.5703125" style="148" bestFit="1" customWidth="1"/>
    <col min="4" max="4" width="34" style="147" bestFit="1" customWidth="1"/>
    <col min="5" max="5" width="12.5703125" style="149" bestFit="1" customWidth="1"/>
    <col min="6" max="16384" width="9.140625" style="147"/>
  </cols>
  <sheetData>
    <row r="1" spans="1:5" s="143" customFormat="1" ht="33" customHeight="1">
      <c r="A1" s="142"/>
      <c r="C1" s="144"/>
      <c r="E1" s="145"/>
    </row>
    <row r="3" spans="1:5">
      <c r="A3" s="146"/>
    </row>
    <row r="4" spans="1:5" s="151" customFormat="1">
      <c r="A4" s="150" t="s">
        <v>192</v>
      </c>
      <c r="B4" s="151" t="s">
        <v>193</v>
      </c>
      <c r="C4" s="152"/>
      <c r="E4" s="153"/>
    </row>
    <row r="5" spans="1:5">
      <c r="A5" s="157"/>
      <c r="B5" s="158" t="s">
        <v>142</v>
      </c>
      <c r="C5" s="159">
        <v>89.9</v>
      </c>
      <c r="D5" s="160" t="s">
        <v>194</v>
      </c>
      <c r="E5" s="714">
        <f>AVERAGE(C5:C7)</f>
        <v>88.266666666666666</v>
      </c>
    </row>
    <row r="6" spans="1:5">
      <c r="A6" s="161"/>
      <c r="B6" s="162" t="s">
        <v>142</v>
      </c>
      <c r="C6" s="163">
        <v>85</v>
      </c>
      <c r="D6" s="164" t="s">
        <v>195</v>
      </c>
      <c r="E6" s="715"/>
    </row>
    <row r="7" spans="1:5">
      <c r="A7" s="165"/>
      <c r="B7" s="166" t="s">
        <v>142</v>
      </c>
      <c r="C7" s="167">
        <v>89.9</v>
      </c>
      <c r="D7" s="168" t="s">
        <v>196</v>
      </c>
      <c r="E7" s="716"/>
    </row>
    <row r="8" spans="1:5" ht="15">
      <c r="A8" s="157"/>
      <c r="B8" s="158" t="s">
        <v>197</v>
      </c>
      <c r="C8" s="159">
        <v>44.7</v>
      </c>
      <c r="D8" s="169" t="s">
        <v>198</v>
      </c>
      <c r="E8" s="714">
        <f>AVERAGE(C8:C10)</f>
        <v>48.46</v>
      </c>
    </row>
    <row r="9" spans="1:5" ht="15">
      <c r="A9" s="170"/>
      <c r="B9" s="162" t="s">
        <v>197</v>
      </c>
      <c r="C9" s="163">
        <v>50.78</v>
      </c>
      <c r="D9" s="171" t="s">
        <v>199</v>
      </c>
      <c r="E9" s="715"/>
    </row>
    <row r="10" spans="1:5" ht="15">
      <c r="A10" s="165"/>
      <c r="B10" s="166" t="s">
        <v>197</v>
      </c>
      <c r="C10" s="167">
        <v>49.9</v>
      </c>
      <c r="D10" s="172" t="s">
        <v>200</v>
      </c>
      <c r="E10" s="716"/>
    </row>
    <row r="11" spans="1:5" ht="15">
      <c r="A11" s="157"/>
      <c r="B11" s="158" t="s">
        <v>201</v>
      </c>
      <c r="C11" s="159">
        <v>13</v>
      </c>
      <c r="D11" s="169" t="s">
        <v>202</v>
      </c>
      <c r="E11" s="714">
        <f>AVERAGE(C11:C13)</f>
        <v>18.599999999999998</v>
      </c>
    </row>
    <row r="12" spans="1:5" ht="15">
      <c r="A12" s="161"/>
      <c r="B12" s="162" t="s">
        <v>201</v>
      </c>
      <c r="C12" s="163">
        <v>17.899999999999999</v>
      </c>
      <c r="D12" s="171" t="s">
        <v>203</v>
      </c>
      <c r="E12" s="715"/>
    </row>
    <row r="13" spans="1:5" ht="15">
      <c r="A13" s="165"/>
      <c r="B13" s="166" t="s">
        <v>201</v>
      </c>
      <c r="C13" s="167">
        <v>24.9</v>
      </c>
      <c r="D13" s="172" t="s">
        <v>204</v>
      </c>
      <c r="E13" s="716"/>
    </row>
    <row r="14" spans="1:5" ht="15">
      <c r="A14" s="157"/>
      <c r="B14" s="158" t="s">
        <v>205</v>
      </c>
      <c r="C14" s="159">
        <v>17.89</v>
      </c>
      <c r="D14" s="169" t="s">
        <v>202</v>
      </c>
      <c r="E14" s="714">
        <f>AVERAGE(C14:C16)</f>
        <v>15.846666666666669</v>
      </c>
    </row>
    <row r="15" spans="1:5" ht="15">
      <c r="A15" s="161"/>
      <c r="B15" s="162" t="s">
        <v>205</v>
      </c>
      <c r="C15" s="163">
        <v>13.35</v>
      </c>
      <c r="D15" s="171" t="s">
        <v>206</v>
      </c>
      <c r="E15" s="715"/>
    </row>
    <row r="16" spans="1:5" ht="15">
      <c r="A16" s="165"/>
      <c r="B16" s="166" t="s">
        <v>205</v>
      </c>
      <c r="C16" s="167">
        <v>16.3</v>
      </c>
      <c r="D16" s="172" t="s">
        <v>198</v>
      </c>
      <c r="E16" s="716"/>
    </row>
    <row r="17" spans="1:5" ht="14.25" customHeight="1">
      <c r="A17" s="157"/>
      <c r="B17" s="158" t="s">
        <v>495</v>
      </c>
      <c r="C17" s="159">
        <v>4.28</v>
      </c>
      <c r="D17" s="169" t="s">
        <v>206</v>
      </c>
      <c r="E17" s="714">
        <f>AVERAGE(C17:C19)</f>
        <v>4.4566666666666661</v>
      </c>
    </row>
    <row r="18" spans="1:5" ht="14.25" customHeight="1">
      <c r="A18" s="161"/>
      <c r="B18" s="162" t="s">
        <v>496</v>
      </c>
      <c r="C18" s="163">
        <v>4.0999999999999996</v>
      </c>
      <c r="D18" s="171" t="s">
        <v>202</v>
      </c>
      <c r="E18" s="715"/>
    </row>
    <row r="19" spans="1:5" ht="14.25" customHeight="1">
      <c r="A19" s="161"/>
      <c r="B19" s="162" t="s">
        <v>496</v>
      </c>
      <c r="C19" s="163">
        <v>4.99</v>
      </c>
      <c r="D19" s="171" t="s">
        <v>203</v>
      </c>
      <c r="E19" s="716"/>
    </row>
    <row r="20" spans="1:5" ht="14.25" customHeight="1">
      <c r="A20" s="157"/>
      <c r="B20" s="158" t="s">
        <v>207</v>
      </c>
      <c r="C20" s="159">
        <v>12.3</v>
      </c>
      <c r="D20" s="169" t="s">
        <v>198</v>
      </c>
      <c r="E20" s="714">
        <f>AVERAGE(C20:C22)</f>
        <v>12.716666666666667</v>
      </c>
    </row>
    <row r="21" spans="1:5" ht="14.25" customHeight="1">
      <c r="A21" s="161"/>
      <c r="B21" s="162" t="s">
        <v>207</v>
      </c>
      <c r="C21" s="163">
        <v>11.79</v>
      </c>
      <c r="D21" s="171" t="s">
        <v>202</v>
      </c>
      <c r="E21" s="715"/>
    </row>
    <row r="22" spans="1:5" ht="14.25" customHeight="1">
      <c r="A22" s="165"/>
      <c r="B22" s="166" t="s">
        <v>207</v>
      </c>
      <c r="C22" s="167">
        <v>14.06</v>
      </c>
      <c r="D22" s="172" t="s">
        <v>208</v>
      </c>
      <c r="E22" s="716"/>
    </row>
    <row r="23" spans="1:5" ht="14.25" customHeight="1">
      <c r="A23" s="157"/>
      <c r="B23" s="158" t="s">
        <v>143</v>
      </c>
      <c r="C23" s="159">
        <v>14.95</v>
      </c>
      <c r="D23" s="169" t="s">
        <v>209</v>
      </c>
      <c r="E23" s="714">
        <f>AVERAGE(C23:C25)</f>
        <v>14.950000000000001</v>
      </c>
    </row>
    <row r="24" spans="1:5" ht="14.25" customHeight="1">
      <c r="A24" s="161"/>
      <c r="B24" s="162" t="s">
        <v>143</v>
      </c>
      <c r="C24" s="163">
        <v>14.9</v>
      </c>
      <c r="D24" s="171" t="s">
        <v>210</v>
      </c>
      <c r="E24" s="715"/>
    </row>
    <row r="25" spans="1:5" ht="14.25" customHeight="1">
      <c r="A25" s="165"/>
      <c r="B25" s="166" t="s">
        <v>143</v>
      </c>
      <c r="C25" s="167">
        <v>15</v>
      </c>
      <c r="D25" s="168" t="s">
        <v>195</v>
      </c>
      <c r="E25" s="716"/>
    </row>
    <row r="26" spans="1:5" ht="14.25" customHeight="1">
      <c r="A26" s="157"/>
      <c r="B26" s="158" t="s">
        <v>475</v>
      </c>
      <c r="C26" s="159">
        <v>29</v>
      </c>
      <c r="D26" s="169" t="s">
        <v>199</v>
      </c>
      <c r="E26" s="714">
        <f>AVERAGE(C26:C28)</f>
        <v>27.599999999999998</v>
      </c>
    </row>
    <row r="27" spans="1:5" ht="14.25" customHeight="1">
      <c r="A27" s="161"/>
      <c r="B27" s="162" t="s">
        <v>475</v>
      </c>
      <c r="C27" s="163">
        <v>25.9</v>
      </c>
      <c r="D27" s="171" t="s">
        <v>208</v>
      </c>
      <c r="E27" s="715"/>
    </row>
    <row r="28" spans="1:5" ht="14.25" customHeight="1">
      <c r="A28" s="165"/>
      <c r="B28" s="166" t="s">
        <v>475</v>
      </c>
      <c r="C28" s="167">
        <v>27.9</v>
      </c>
      <c r="D28" s="172" t="s">
        <v>203</v>
      </c>
      <c r="E28" s="716"/>
    </row>
    <row r="29" spans="1:5" ht="15">
      <c r="A29" s="157"/>
      <c r="B29" s="158" t="s">
        <v>10</v>
      </c>
      <c r="C29" s="159">
        <v>6.8</v>
      </c>
      <c r="D29" s="169" t="s">
        <v>198</v>
      </c>
      <c r="E29" s="714">
        <f>AVERAGE(C29:C31)</f>
        <v>6.5333333333333341</v>
      </c>
    </row>
    <row r="30" spans="1:5" s="143" customFormat="1" ht="15">
      <c r="A30" s="161"/>
      <c r="B30" s="162" t="s">
        <v>10</v>
      </c>
      <c r="C30" s="163">
        <v>6.9</v>
      </c>
      <c r="D30" s="171" t="s">
        <v>208</v>
      </c>
      <c r="E30" s="715"/>
    </row>
    <row r="31" spans="1:5" ht="15">
      <c r="A31" s="165"/>
      <c r="B31" s="166" t="s">
        <v>10</v>
      </c>
      <c r="C31" s="167">
        <v>5.9</v>
      </c>
      <c r="D31" s="172" t="s">
        <v>203</v>
      </c>
      <c r="E31" s="716"/>
    </row>
    <row r="32" spans="1:5" ht="15">
      <c r="A32" s="157"/>
      <c r="B32" s="158" t="s">
        <v>491</v>
      </c>
      <c r="C32" s="159">
        <v>19.3</v>
      </c>
      <c r="D32" s="169" t="s">
        <v>198</v>
      </c>
      <c r="E32" s="714">
        <f>AVERAGE(C32:C34)</f>
        <v>31.27</v>
      </c>
    </row>
    <row r="33" spans="1:5" ht="15">
      <c r="A33" s="161"/>
      <c r="B33" s="162" t="s">
        <v>491</v>
      </c>
      <c r="C33" s="163">
        <v>54.34</v>
      </c>
      <c r="D33" s="171" t="s">
        <v>497</v>
      </c>
      <c r="E33" s="715"/>
    </row>
    <row r="34" spans="1:5" ht="17.25" customHeight="1">
      <c r="A34" s="165"/>
      <c r="B34" s="166" t="s">
        <v>491</v>
      </c>
      <c r="C34" s="167">
        <v>20.170000000000002</v>
      </c>
      <c r="D34" s="172" t="s">
        <v>214</v>
      </c>
      <c r="E34" s="716"/>
    </row>
    <row r="35" spans="1:5" ht="16.5" customHeight="1">
      <c r="A35" s="157"/>
      <c r="B35" s="158" t="s">
        <v>492</v>
      </c>
      <c r="C35" s="159">
        <v>35.9</v>
      </c>
      <c r="D35" s="169" t="s">
        <v>199</v>
      </c>
      <c r="E35" s="714">
        <f>AVERAGE(C35:C37)</f>
        <v>33.013333333333328</v>
      </c>
    </row>
    <row r="36" spans="1:5" ht="15">
      <c r="A36" s="161"/>
      <c r="B36" s="162" t="s">
        <v>492</v>
      </c>
      <c r="C36" s="163">
        <v>42.8</v>
      </c>
      <c r="D36" s="171" t="s">
        <v>198</v>
      </c>
      <c r="E36" s="715"/>
    </row>
    <row r="37" spans="1:5" ht="15">
      <c r="A37" s="165"/>
      <c r="B37" s="166" t="s">
        <v>492</v>
      </c>
      <c r="C37" s="167">
        <v>20.34</v>
      </c>
      <c r="D37" s="172" t="s">
        <v>214</v>
      </c>
      <c r="E37" s="716"/>
    </row>
    <row r="38" spans="1:5" ht="15">
      <c r="A38" s="157"/>
      <c r="B38" s="158" t="s">
        <v>493</v>
      </c>
      <c r="C38" s="159">
        <v>2.9</v>
      </c>
      <c r="D38" s="169" t="s">
        <v>208</v>
      </c>
      <c r="E38" s="714">
        <f>AVERAGE(C38:C40)</f>
        <v>2.9466666666666668</v>
      </c>
    </row>
    <row r="39" spans="1:5" ht="15">
      <c r="A39" s="161"/>
      <c r="B39" s="162" t="s">
        <v>493</v>
      </c>
      <c r="C39" s="163">
        <v>2.79</v>
      </c>
      <c r="D39" s="171" t="s">
        <v>203</v>
      </c>
      <c r="E39" s="715"/>
    </row>
    <row r="40" spans="1:5" ht="15">
      <c r="A40" s="165"/>
      <c r="B40" s="166" t="s">
        <v>493</v>
      </c>
      <c r="C40" s="167">
        <v>3.15</v>
      </c>
      <c r="D40" s="172" t="s">
        <v>202</v>
      </c>
      <c r="E40" s="716"/>
    </row>
    <row r="41" spans="1:5" ht="15">
      <c r="A41" s="157"/>
      <c r="B41" s="158" t="s">
        <v>494</v>
      </c>
      <c r="C41" s="159">
        <v>87.9</v>
      </c>
      <c r="D41" s="169" t="s">
        <v>199</v>
      </c>
      <c r="E41" s="714">
        <f>AVERAGE(C41:C43)</f>
        <v>83.526666666666657</v>
      </c>
    </row>
    <row r="42" spans="1:5" ht="15">
      <c r="A42" s="161"/>
      <c r="B42" s="162" t="s">
        <v>494</v>
      </c>
      <c r="C42" s="163">
        <v>78.3</v>
      </c>
      <c r="D42" s="171" t="s">
        <v>203</v>
      </c>
      <c r="E42" s="715"/>
    </row>
    <row r="43" spans="1:5" ht="15">
      <c r="A43" s="165"/>
      <c r="B43" s="166" t="s">
        <v>494</v>
      </c>
      <c r="C43" s="167">
        <v>84.38</v>
      </c>
      <c r="D43" s="172" t="s">
        <v>498</v>
      </c>
      <c r="E43" s="716"/>
    </row>
    <row r="44" spans="1:5" ht="15">
      <c r="A44" s="157"/>
      <c r="B44" s="158"/>
      <c r="C44" s="159"/>
      <c r="D44" s="169"/>
      <c r="E44" s="714" t="e">
        <f>AVERAGE(C44:C46)</f>
        <v>#DIV/0!</v>
      </c>
    </row>
    <row r="45" spans="1:5" ht="15">
      <c r="A45" s="161"/>
      <c r="B45" s="162"/>
      <c r="C45" s="163"/>
      <c r="D45" s="171"/>
      <c r="E45" s="715"/>
    </row>
    <row r="46" spans="1:5" ht="15">
      <c r="A46" s="165"/>
      <c r="B46" s="166"/>
      <c r="C46" s="167"/>
      <c r="D46" s="172"/>
      <c r="E46" s="716"/>
    </row>
    <row r="47" spans="1:5" s="154" customFormat="1" ht="25.5" customHeight="1">
      <c r="C47" s="148"/>
      <c r="E47" s="155"/>
    </row>
    <row r="48" spans="1:5">
      <c r="A48" s="150" t="s">
        <v>211</v>
      </c>
      <c r="B48" s="151" t="s">
        <v>212</v>
      </c>
      <c r="C48" s="152"/>
      <c r="D48" s="151"/>
      <c r="E48" s="153"/>
    </row>
    <row r="50" spans="1:5" ht="15">
      <c r="A50" s="157"/>
      <c r="B50" s="158" t="s">
        <v>213</v>
      </c>
      <c r="C50" s="159">
        <v>20.350000000000001</v>
      </c>
      <c r="D50" s="169" t="s">
        <v>214</v>
      </c>
      <c r="E50" s="714">
        <f>AVERAGE(C50:C52)</f>
        <v>16.613333333333333</v>
      </c>
    </row>
    <row r="51" spans="1:5" ht="15">
      <c r="A51" s="161"/>
      <c r="B51" s="162" t="s">
        <v>213</v>
      </c>
      <c r="C51" s="163">
        <v>14.99</v>
      </c>
      <c r="D51" s="171" t="s">
        <v>199</v>
      </c>
      <c r="E51" s="715"/>
    </row>
    <row r="52" spans="1:5" ht="15">
      <c r="A52" s="165"/>
      <c r="B52" s="166" t="s">
        <v>213</v>
      </c>
      <c r="C52" s="167">
        <v>14.5</v>
      </c>
      <c r="D52" s="172" t="s">
        <v>215</v>
      </c>
      <c r="E52" s="716"/>
    </row>
    <row r="53" spans="1:5" ht="15">
      <c r="A53" s="157"/>
      <c r="B53" s="158" t="s">
        <v>216</v>
      </c>
      <c r="C53" s="159">
        <v>34.92</v>
      </c>
      <c r="D53" s="169" t="s">
        <v>215</v>
      </c>
      <c r="E53" s="714">
        <f>AVERAGE(C53:C55)</f>
        <v>36.24</v>
      </c>
    </row>
    <row r="54" spans="1:5" ht="15">
      <c r="A54" s="161"/>
      <c r="B54" s="162" t="s">
        <v>216</v>
      </c>
      <c r="C54" s="163">
        <v>39.9</v>
      </c>
      <c r="D54" s="171" t="s">
        <v>204</v>
      </c>
      <c r="E54" s="715"/>
    </row>
    <row r="55" spans="1:5" ht="15">
      <c r="A55" s="165"/>
      <c r="B55" s="166" t="s">
        <v>216</v>
      </c>
      <c r="C55" s="167">
        <v>33.9</v>
      </c>
      <c r="D55" s="172" t="s">
        <v>199</v>
      </c>
      <c r="E55" s="716"/>
    </row>
    <row r="56" spans="1:5" ht="15">
      <c r="A56" s="157"/>
      <c r="B56" s="158" t="s">
        <v>167</v>
      </c>
      <c r="C56" s="159">
        <v>32.9</v>
      </c>
      <c r="D56" s="169" t="s">
        <v>208</v>
      </c>
      <c r="E56" s="714">
        <f>AVERAGE(C56:C58)</f>
        <v>33.496666666666663</v>
      </c>
    </row>
    <row r="57" spans="1:5" ht="15">
      <c r="A57" s="161"/>
      <c r="B57" s="162" t="s">
        <v>167</v>
      </c>
      <c r="C57" s="163">
        <v>31.59</v>
      </c>
      <c r="D57" s="171" t="s">
        <v>217</v>
      </c>
      <c r="E57" s="715"/>
    </row>
    <row r="58" spans="1:5" ht="15">
      <c r="A58" s="165"/>
      <c r="B58" s="166" t="s">
        <v>167</v>
      </c>
      <c r="C58" s="167">
        <v>36</v>
      </c>
      <c r="D58" s="172" t="s">
        <v>215</v>
      </c>
      <c r="E58" s="716"/>
    </row>
    <row r="59" spans="1:5" ht="15">
      <c r="A59" s="157"/>
      <c r="B59" s="158" t="s">
        <v>487</v>
      </c>
      <c r="C59" s="159">
        <v>199.99</v>
      </c>
      <c r="D59" s="169" t="s">
        <v>199</v>
      </c>
      <c r="E59" s="714">
        <f>AVERAGE(C59:C61)</f>
        <v>250.18666666666664</v>
      </c>
    </row>
    <row r="60" spans="1:5" ht="15">
      <c r="A60" s="161"/>
      <c r="B60" s="162" t="s">
        <v>487</v>
      </c>
      <c r="C60" s="163">
        <v>202.9</v>
      </c>
      <c r="D60" s="171" t="s">
        <v>206</v>
      </c>
      <c r="E60" s="715"/>
    </row>
    <row r="61" spans="1:5" ht="15">
      <c r="A61" s="165"/>
      <c r="B61" s="166" t="s">
        <v>487</v>
      </c>
      <c r="C61" s="167">
        <v>347.67</v>
      </c>
      <c r="D61" s="172" t="s">
        <v>488</v>
      </c>
      <c r="E61" s="716"/>
    </row>
    <row r="62" spans="1:5" ht="15">
      <c r="A62" s="157"/>
      <c r="B62" s="158" t="s">
        <v>489</v>
      </c>
      <c r="C62" s="159">
        <v>53.33</v>
      </c>
      <c r="D62" s="169" t="s">
        <v>199</v>
      </c>
      <c r="E62" s="714">
        <f>AVERAGE(C62:C64)</f>
        <v>57.086666666666666</v>
      </c>
    </row>
    <row r="63" spans="1:5" ht="15">
      <c r="A63" s="161"/>
      <c r="B63" s="162" t="s">
        <v>489</v>
      </c>
      <c r="C63" s="163">
        <v>44.42</v>
      </c>
      <c r="D63" s="171" t="s">
        <v>206</v>
      </c>
      <c r="E63" s="715"/>
    </row>
    <row r="64" spans="1:5" ht="15">
      <c r="A64" s="165"/>
      <c r="B64" s="166" t="s">
        <v>489</v>
      </c>
      <c r="C64" s="167">
        <v>73.510000000000005</v>
      </c>
      <c r="D64" s="172" t="s">
        <v>490</v>
      </c>
      <c r="E64" s="716"/>
    </row>
    <row r="65" spans="1:5" ht="15">
      <c r="A65" s="157"/>
      <c r="B65" s="158" t="s">
        <v>12</v>
      </c>
      <c r="C65" s="159">
        <v>29.43</v>
      </c>
      <c r="D65" s="169" t="s">
        <v>499</v>
      </c>
      <c r="E65" s="714">
        <f>AVERAGE(C65:C67)</f>
        <v>25.409999999999997</v>
      </c>
    </row>
    <row r="66" spans="1:5" ht="15">
      <c r="A66" s="161"/>
      <c r="B66" s="162" t="s">
        <v>12</v>
      </c>
      <c r="C66" s="163">
        <v>22.9</v>
      </c>
      <c r="D66" s="171" t="s">
        <v>203</v>
      </c>
      <c r="E66" s="715"/>
    </row>
    <row r="67" spans="1:5" ht="15">
      <c r="A67" s="165"/>
      <c r="B67" s="166" t="s">
        <v>12</v>
      </c>
      <c r="C67" s="167">
        <v>23.9</v>
      </c>
      <c r="D67" s="172" t="s">
        <v>215</v>
      </c>
      <c r="E67" s="716"/>
    </row>
    <row r="68" spans="1:5" ht="15">
      <c r="A68" s="157"/>
      <c r="B68" s="158" t="s">
        <v>261</v>
      </c>
      <c r="C68" s="159">
        <v>460</v>
      </c>
      <c r="D68" s="169" t="s">
        <v>262</v>
      </c>
      <c r="E68" s="714">
        <f>TRUNC(AVERAGE(C68:C70),2)</f>
        <v>444.66</v>
      </c>
    </row>
    <row r="69" spans="1:5" ht="15">
      <c r="A69" s="161"/>
      <c r="B69" s="162" t="s">
        <v>261</v>
      </c>
      <c r="C69" s="163">
        <v>399</v>
      </c>
      <c r="D69" s="171" t="s">
        <v>263</v>
      </c>
      <c r="E69" s="715"/>
    </row>
    <row r="70" spans="1:5" ht="15">
      <c r="A70" s="165"/>
      <c r="B70" s="166" t="s">
        <v>261</v>
      </c>
      <c r="C70" s="167">
        <v>475</v>
      </c>
      <c r="D70" s="172" t="s">
        <v>264</v>
      </c>
      <c r="E70" s="716"/>
    </row>
    <row r="71" spans="1:5" ht="15">
      <c r="A71" s="157"/>
      <c r="B71" s="158" t="s">
        <v>514</v>
      </c>
      <c r="C71" s="159">
        <v>22.9</v>
      </c>
      <c r="D71" s="169" t="s">
        <v>203</v>
      </c>
      <c r="E71" s="714">
        <f>TRUNC(AVERAGE(C71:C73),2)</f>
        <v>29.89</v>
      </c>
    </row>
    <row r="72" spans="1:5" ht="15">
      <c r="A72" s="161"/>
      <c r="B72" s="162" t="s">
        <v>514</v>
      </c>
      <c r="C72" s="163">
        <v>36.4</v>
      </c>
      <c r="D72" s="171" t="s">
        <v>518</v>
      </c>
      <c r="E72" s="715"/>
    </row>
    <row r="73" spans="1:5" ht="15">
      <c r="A73" s="165"/>
      <c r="B73" s="166" t="s">
        <v>514</v>
      </c>
      <c r="C73" s="167">
        <v>30.38</v>
      </c>
      <c r="D73" s="520" t="s">
        <v>499</v>
      </c>
      <c r="E73" s="716"/>
    </row>
    <row r="74" spans="1:5" ht="15">
      <c r="A74" s="157"/>
      <c r="B74" s="158" t="s">
        <v>516</v>
      </c>
      <c r="C74" s="159">
        <f>TRUNC(10.95/20*7,2)</f>
        <v>3.83</v>
      </c>
      <c r="D74" s="169" t="s">
        <v>515</v>
      </c>
      <c r="E74" s="714">
        <f>TRUNC(AVERAGE(C74:C76),2)</f>
        <v>3.71</v>
      </c>
    </row>
    <row r="75" spans="1:5" ht="15">
      <c r="A75" s="161"/>
      <c r="B75" s="162" t="s">
        <v>516</v>
      </c>
      <c r="C75" s="163">
        <f>TRUNC(7.04/20*7,2)</f>
        <v>2.46</v>
      </c>
      <c r="D75" s="171" t="s">
        <v>517</v>
      </c>
      <c r="E75" s="715"/>
    </row>
    <row r="76" spans="1:5" ht="15">
      <c r="A76" s="165"/>
      <c r="B76" s="166" t="s">
        <v>516</v>
      </c>
      <c r="C76" s="167">
        <f>TRUNC(13.9/20*7,2)</f>
        <v>4.8600000000000003</v>
      </c>
      <c r="D76" s="172" t="s">
        <v>204</v>
      </c>
      <c r="E76" s="716"/>
    </row>
    <row r="77" spans="1:5" ht="15">
      <c r="A77" s="157"/>
      <c r="B77" s="158" t="s">
        <v>519</v>
      </c>
      <c r="C77" s="159">
        <v>11.19</v>
      </c>
      <c r="D77" s="169" t="s">
        <v>215</v>
      </c>
      <c r="E77" s="714">
        <f>TRUNC(AVERAGE(C77:C79),2)</f>
        <v>12.81</v>
      </c>
    </row>
    <row r="78" spans="1:5" ht="15">
      <c r="A78" s="161"/>
      <c r="B78" s="162" t="s">
        <v>519</v>
      </c>
      <c r="C78" s="163">
        <v>15.46</v>
      </c>
      <c r="D78" s="171" t="s">
        <v>520</v>
      </c>
      <c r="E78" s="715"/>
    </row>
    <row r="79" spans="1:5" ht="15">
      <c r="A79" s="165"/>
      <c r="B79" s="166" t="s">
        <v>519</v>
      </c>
      <c r="C79" s="167">
        <v>11.8</v>
      </c>
      <c r="D79" s="172" t="s">
        <v>199</v>
      </c>
      <c r="E79" s="716"/>
    </row>
    <row r="81" spans="1:5">
      <c r="A81" s="156"/>
    </row>
    <row r="83" spans="1:5">
      <c r="A83" s="150" t="s">
        <v>500</v>
      </c>
      <c r="B83" s="151" t="s">
        <v>22</v>
      </c>
      <c r="C83" s="152"/>
      <c r="D83" s="151"/>
      <c r="E83" s="153"/>
    </row>
    <row r="85" spans="1:5" ht="15">
      <c r="A85" s="157"/>
      <c r="B85" s="158" t="s">
        <v>501</v>
      </c>
      <c r="C85" s="159">
        <v>99800</v>
      </c>
      <c r="D85" s="169" t="s">
        <v>502</v>
      </c>
      <c r="E85" s="714">
        <f>TRUNC(AVERAGE(C85:C86),2)</f>
        <v>97350</v>
      </c>
    </row>
    <row r="86" spans="1:5" ht="15">
      <c r="A86" s="165"/>
      <c r="B86" s="514" t="s">
        <v>501</v>
      </c>
      <c r="C86" s="515">
        <v>94900</v>
      </c>
      <c r="D86" s="516" t="s">
        <v>503</v>
      </c>
      <c r="E86" s="717"/>
    </row>
    <row r="87" spans="1:5" ht="15">
      <c r="A87" s="157"/>
      <c r="B87" s="158" t="s">
        <v>504</v>
      </c>
      <c r="C87" s="159">
        <v>115000</v>
      </c>
      <c r="D87" s="169" t="s">
        <v>505</v>
      </c>
      <c r="E87" s="714">
        <f>TRUNC(AVERAGE(C87:C88),2)</f>
        <v>100000</v>
      </c>
    </row>
    <row r="88" spans="1:5" ht="15">
      <c r="A88" s="165"/>
      <c r="B88" s="514" t="s">
        <v>504</v>
      </c>
      <c r="C88" s="515">
        <v>85000</v>
      </c>
      <c r="D88" s="516" t="s">
        <v>505</v>
      </c>
      <c r="E88" s="717"/>
    </row>
    <row r="94" spans="1:5">
      <c r="A94" s="156"/>
    </row>
    <row r="101" spans="1:1">
      <c r="A101" s="156"/>
    </row>
  </sheetData>
  <mergeCells count="26">
    <mergeCell ref="E71:E73"/>
    <mergeCell ref="E85:E86"/>
    <mergeCell ref="E87:E88"/>
    <mergeCell ref="E74:E76"/>
    <mergeCell ref="E77:E79"/>
    <mergeCell ref="E53:E55"/>
    <mergeCell ref="E5:E7"/>
    <mergeCell ref="E8:E10"/>
    <mergeCell ref="E11:E13"/>
    <mergeCell ref="E14:E16"/>
    <mergeCell ref="E20:E22"/>
    <mergeCell ref="E23:E25"/>
    <mergeCell ref="E26:E28"/>
    <mergeCell ref="E29:E31"/>
    <mergeCell ref="E32:E34"/>
    <mergeCell ref="E35:E37"/>
    <mergeCell ref="E38:E40"/>
    <mergeCell ref="E50:E52"/>
    <mergeCell ref="E41:E43"/>
    <mergeCell ref="E44:E46"/>
    <mergeCell ref="E17:E19"/>
    <mergeCell ref="E56:E58"/>
    <mergeCell ref="E59:E61"/>
    <mergeCell ref="E62:E64"/>
    <mergeCell ref="E65:E67"/>
    <mergeCell ref="E68:E70"/>
  </mergeCells>
  <hyperlinks>
    <hyperlink ref="D5" r:id="rId1" xr:uid="{00000000-0004-0000-0F00-000000000000}"/>
    <hyperlink ref="D6" r:id="rId2" xr:uid="{00000000-0004-0000-0F00-000001000000}"/>
    <hyperlink ref="D7" r:id="rId3" xr:uid="{00000000-0004-0000-0F00-000002000000}"/>
    <hyperlink ref="D8" r:id="rId4" xr:uid="{00000000-0004-0000-0F00-000003000000}"/>
    <hyperlink ref="D9" r:id="rId5" xr:uid="{00000000-0004-0000-0F00-000004000000}"/>
    <hyperlink ref="D10" r:id="rId6" xr:uid="{00000000-0004-0000-0F00-000005000000}"/>
    <hyperlink ref="D11" r:id="rId7" xr:uid="{00000000-0004-0000-0F00-000006000000}"/>
    <hyperlink ref="D12" r:id="rId8" xr:uid="{00000000-0004-0000-0F00-000007000000}"/>
    <hyperlink ref="D13" r:id="rId9" xr:uid="{00000000-0004-0000-0F00-000008000000}"/>
    <hyperlink ref="D14" r:id="rId10" xr:uid="{00000000-0004-0000-0F00-000009000000}"/>
    <hyperlink ref="D15" r:id="rId11" xr:uid="{00000000-0004-0000-0F00-00000A000000}"/>
    <hyperlink ref="D16" r:id="rId12" xr:uid="{00000000-0004-0000-0F00-00000B000000}"/>
    <hyperlink ref="D20" r:id="rId13" xr:uid="{00000000-0004-0000-0F00-00000C000000}"/>
    <hyperlink ref="D21" r:id="rId14" xr:uid="{00000000-0004-0000-0F00-00000D000000}"/>
    <hyperlink ref="D22" r:id="rId15" xr:uid="{00000000-0004-0000-0F00-00000E000000}"/>
    <hyperlink ref="D23" r:id="rId16" xr:uid="{00000000-0004-0000-0F00-00000F000000}"/>
    <hyperlink ref="D24" r:id="rId17" xr:uid="{00000000-0004-0000-0F00-000010000000}"/>
    <hyperlink ref="D25" r:id="rId18" xr:uid="{00000000-0004-0000-0F00-000011000000}"/>
    <hyperlink ref="D50" r:id="rId19" xr:uid="{00000000-0004-0000-0F00-000012000000}"/>
    <hyperlink ref="D51" r:id="rId20" xr:uid="{00000000-0004-0000-0F00-000013000000}"/>
    <hyperlink ref="D52" r:id="rId21" xr:uid="{00000000-0004-0000-0F00-000014000000}"/>
    <hyperlink ref="D53" r:id="rId22" xr:uid="{00000000-0004-0000-0F00-000015000000}"/>
    <hyperlink ref="D54" r:id="rId23" xr:uid="{00000000-0004-0000-0F00-000016000000}"/>
    <hyperlink ref="D55" r:id="rId24" xr:uid="{00000000-0004-0000-0F00-000017000000}"/>
    <hyperlink ref="D56" r:id="rId25" xr:uid="{00000000-0004-0000-0F00-000018000000}"/>
    <hyperlink ref="D57" r:id="rId26" xr:uid="{00000000-0004-0000-0F00-000019000000}"/>
    <hyperlink ref="D58" r:id="rId27" xr:uid="{00000000-0004-0000-0F00-00001A000000}"/>
    <hyperlink ref="D68" r:id="rId28" xr:uid="{00000000-0004-0000-0F00-00001B000000}"/>
    <hyperlink ref="D69" r:id="rId29" xr:uid="{00000000-0004-0000-0F00-00001C000000}"/>
    <hyperlink ref="D70" r:id="rId30" xr:uid="{00000000-0004-0000-0F00-00001D000000}"/>
    <hyperlink ref="D26" r:id="rId31" xr:uid="{00000000-0004-0000-0F00-00001E000000}"/>
    <hyperlink ref="D27" r:id="rId32" xr:uid="{00000000-0004-0000-0F00-00001F000000}"/>
    <hyperlink ref="D29" r:id="rId33" xr:uid="{00000000-0004-0000-0F00-000020000000}"/>
    <hyperlink ref="D28" r:id="rId34" xr:uid="{00000000-0004-0000-0F00-000021000000}"/>
    <hyperlink ref="D30" r:id="rId35" xr:uid="{00000000-0004-0000-0F00-000022000000}"/>
    <hyperlink ref="D31" r:id="rId36" xr:uid="{00000000-0004-0000-0F00-000023000000}"/>
    <hyperlink ref="D59" r:id="rId37" xr:uid="{00000000-0004-0000-0F00-000024000000}"/>
    <hyperlink ref="D60" r:id="rId38" xr:uid="{00000000-0004-0000-0F00-000025000000}"/>
    <hyperlink ref="D61" r:id="rId39" xr:uid="{00000000-0004-0000-0F00-000026000000}"/>
    <hyperlink ref="D62" r:id="rId40" xr:uid="{00000000-0004-0000-0F00-000027000000}"/>
    <hyperlink ref="D63" r:id="rId41" xr:uid="{00000000-0004-0000-0F00-000028000000}"/>
    <hyperlink ref="D64" r:id="rId42" xr:uid="{00000000-0004-0000-0F00-000029000000}"/>
    <hyperlink ref="D17" r:id="rId43" xr:uid="{00000000-0004-0000-0F00-00002A000000}"/>
    <hyperlink ref="D18" r:id="rId44" xr:uid="{00000000-0004-0000-0F00-00002B000000}"/>
    <hyperlink ref="D19" r:id="rId45" xr:uid="{00000000-0004-0000-0F00-00002C000000}"/>
    <hyperlink ref="D32" r:id="rId46" xr:uid="{00000000-0004-0000-0F00-00002D000000}"/>
    <hyperlink ref="D33" r:id="rId47" xr:uid="{00000000-0004-0000-0F00-00002E000000}"/>
    <hyperlink ref="D34" r:id="rId48" xr:uid="{00000000-0004-0000-0F00-00002F000000}"/>
    <hyperlink ref="D35" r:id="rId49" xr:uid="{00000000-0004-0000-0F00-000030000000}"/>
    <hyperlink ref="D36" r:id="rId50" xr:uid="{00000000-0004-0000-0F00-000031000000}"/>
    <hyperlink ref="D37" r:id="rId51" xr:uid="{00000000-0004-0000-0F00-000032000000}"/>
    <hyperlink ref="D38" r:id="rId52" xr:uid="{00000000-0004-0000-0F00-000033000000}"/>
    <hyperlink ref="D39" r:id="rId53" xr:uid="{00000000-0004-0000-0F00-000034000000}"/>
    <hyperlink ref="D40" r:id="rId54" xr:uid="{00000000-0004-0000-0F00-000035000000}"/>
    <hyperlink ref="D41" r:id="rId55" xr:uid="{00000000-0004-0000-0F00-000036000000}"/>
    <hyperlink ref="D42" r:id="rId56" xr:uid="{00000000-0004-0000-0F00-000037000000}"/>
    <hyperlink ref="D43" r:id="rId57" xr:uid="{00000000-0004-0000-0F00-000038000000}"/>
    <hyperlink ref="D65" r:id="rId58" xr:uid="{00000000-0004-0000-0F00-000039000000}"/>
    <hyperlink ref="D66" r:id="rId59" xr:uid="{00000000-0004-0000-0F00-00003A000000}"/>
    <hyperlink ref="D67" r:id="rId60" xr:uid="{00000000-0004-0000-0F00-00003B000000}"/>
    <hyperlink ref="D74" r:id="rId61" xr:uid="{00000000-0004-0000-0F00-00003C000000}"/>
    <hyperlink ref="D75" r:id="rId62" xr:uid="{00000000-0004-0000-0F00-00003D000000}"/>
    <hyperlink ref="D76" r:id="rId63" xr:uid="{00000000-0004-0000-0F00-00003E000000}"/>
    <hyperlink ref="D71" r:id="rId64" xr:uid="{00000000-0004-0000-0F00-00003F000000}"/>
    <hyperlink ref="D72" r:id="rId65" xr:uid="{00000000-0004-0000-0F00-000040000000}"/>
    <hyperlink ref="D73" r:id="rId66" xr:uid="{00000000-0004-0000-0F00-000041000000}"/>
    <hyperlink ref="D77" r:id="rId67" xr:uid="{00000000-0004-0000-0F00-000042000000}"/>
    <hyperlink ref="D78" r:id="rId68" xr:uid="{00000000-0004-0000-0F00-000043000000}"/>
    <hyperlink ref="D79" r:id="rId69" xr:uid="{00000000-0004-0000-0F00-000044000000}"/>
  </hyperlinks>
  <pageMargins left="0.511811024" right="0.511811024" top="1.6458333333333333" bottom="0.78740157499999996" header="0.30625000000000002" footer="0.31496062000000002"/>
  <pageSetup paperSize="9" orientation="portrait" horizontalDpi="4294967293" r:id="rId70"/>
  <headerFooter>
    <oddHeader>&amp;L&amp;G&amp;C&amp;"Arial,Normal"&amp;12Estado do Rio de Janeiro
&amp;"Arial,Negrito"PREFEITURA MUNICIPAL DE CARMO&amp;"Arial,Normal"
Secretaria Municipal de Meio Ambiente e Defesa Civil</oddHeader>
  </headerFooter>
  <rowBreaks count="1" manualBreakCount="1">
    <brk id="59" max="5" man="1"/>
  </rowBreaks>
  <legacyDrawingHF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tabSelected="1" zoomScaleNormal="100" zoomScaleSheetLayoutView="100" workbookViewId="0">
      <selection activeCell="F13" sqref="F13"/>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526" customWidth="1"/>
    <col min="8" max="8" width="16.5703125" style="526"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05" t="s">
        <v>534</v>
      </c>
      <c r="B2" s="606"/>
      <c r="C2" s="606"/>
      <c r="D2" s="606"/>
      <c r="E2" s="606"/>
      <c r="F2" s="606"/>
      <c r="G2" s="606"/>
      <c r="H2" s="607"/>
    </row>
    <row r="3" spans="1:13" ht="39" customHeight="1">
      <c r="A3" s="608" t="s">
        <v>523</v>
      </c>
      <c r="B3" s="609"/>
      <c r="C3" s="609"/>
      <c r="D3" s="610" t="s">
        <v>589</v>
      </c>
      <c r="E3" s="611"/>
      <c r="F3" s="611"/>
      <c r="G3" s="611"/>
      <c r="H3" s="612"/>
      <c r="J3" s="9"/>
      <c r="K3" s="9"/>
      <c r="L3" s="9"/>
      <c r="M3" s="9"/>
    </row>
    <row r="4" spans="1:13" s="522" customFormat="1" ht="25.5">
      <c r="A4" s="527" t="s">
        <v>0</v>
      </c>
      <c r="B4" s="528" t="s">
        <v>5</v>
      </c>
      <c r="C4" s="528" t="s">
        <v>1</v>
      </c>
      <c r="D4" s="528" t="s">
        <v>8</v>
      </c>
      <c r="E4" s="529" t="s">
        <v>2</v>
      </c>
      <c r="F4" s="528" t="s">
        <v>524</v>
      </c>
      <c r="G4" s="530" t="s">
        <v>526</v>
      </c>
      <c r="H4" s="531" t="s">
        <v>527</v>
      </c>
      <c r="J4" s="7"/>
      <c r="K4" s="7"/>
      <c r="L4" s="7"/>
      <c r="M4" s="7"/>
    </row>
    <row r="5" spans="1:13">
      <c r="A5" s="601">
        <v>1</v>
      </c>
      <c r="B5" s="532" t="s">
        <v>525</v>
      </c>
      <c r="C5" s="533" t="s">
        <v>533</v>
      </c>
      <c r="D5" s="47" t="s">
        <v>522</v>
      </c>
      <c r="E5" s="534">
        <v>1</v>
      </c>
      <c r="F5" s="534">
        <f>'COMPOSIC poda'!J22</f>
        <v>89793.25</v>
      </c>
      <c r="G5" s="534">
        <f t="shared" ref="G5" si="0">TRUNC(E5*F5,2)</f>
        <v>89793.25</v>
      </c>
      <c r="H5" s="538">
        <f t="shared" ref="H5" si="1">TRUNC(G5*12,2)</f>
        <v>1077519</v>
      </c>
      <c r="J5" s="584"/>
    </row>
    <row r="6" spans="1:13">
      <c r="A6" s="613" t="s">
        <v>528</v>
      </c>
      <c r="B6" s="614"/>
      <c r="C6" s="614"/>
      <c r="D6" s="614"/>
      <c r="E6" s="614"/>
      <c r="F6" s="614"/>
      <c r="G6" s="535">
        <f>SUM(G5:G5)</f>
        <v>89793.25</v>
      </c>
      <c r="H6" s="539">
        <f>SUM(H5:H5)</f>
        <v>1077519</v>
      </c>
    </row>
    <row r="7" spans="1:13">
      <c r="A7" s="410"/>
      <c r="B7" s="409"/>
      <c r="C7" s="9"/>
      <c r="D7" s="407"/>
      <c r="E7" s="4"/>
      <c r="F7" s="407"/>
      <c r="G7" s="523"/>
      <c r="H7" s="524"/>
    </row>
    <row r="8" spans="1:13">
      <c r="A8" s="408"/>
      <c r="B8" s="409"/>
      <c r="C8" s="9"/>
      <c r="D8" s="407"/>
      <c r="E8" s="4"/>
      <c r="F8" s="407"/>
      <c r="G8" s="523"/>
      <c r="H8" s="524"/>
    </row>
    <row r="9" spans="1:13" ht="13.5" thickBot="1">
      <c r="A9" s="540"/>
      <c r="B9" s="542"/>
      <c r="C9" s="10"/>
      <c r="D9" s="6"/>
      <c r="E9" s="5"/>
      <c r="F9" s="6"/>
      <c r="G9" s="525"/>
      <c r="H9" s="541"/>
    </row>
  </sheetData>
  <mergeCells count="4">
    <mergeCell ref="A2:H2"/>
    <mergeCell ref="A3:C3"/>
    <mergeCell ref="D3:H3"/>
    <mergeCell ref="A6:F6"/>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view="pageBreakPreview" zoomScaleNormal="100" zoomScaleSheetLayoutView="100" workbookViewId="0">
      <selection activeCell="C14" sqref="C14"/>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526" customWidth="1"/>
    <col min="8" max="8" width="16.5703125" style="526"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05" t="s">
        <v>535</v>
      </c>
      <c r="B2" s="606"/>
      <c r="C2" s="606"/>
      <c r="D2" s="606"/>
      <c r="E2" s="606"/>
      <c r="F2" s="606"/>
      <c r="G2" s="606"/>
      <c r="H2" s="607"/>
    </row>
    <row r="3" spans="1:13" ht="39" customHeight="1">
      <c r="A3" s="608" t="s">
        <v>523</v>
      </c>
      <c r="B3" s="609"/>
      <c r="C3" s="609"/>
      <c r="D3" s="610"/>
      <c r="E3" s="611"/>
      <c r="F3" s="611"/>
      <c r="G3" s="611"/>
      <c r="H3" s="612"/>
      <c r="J3" s="9"/>
      <c r="K3" s="9"/>
      <c r="L3" s="9"/>
      <c r="M3" s="9"/>
    </row>
    <row r="4" spans="1:13" s="522" customFormat="1" ht="25.5">
      <c r="A4" s="527" t="s">
        <v>0</v>
      </c>
      <c r="B4" s="528" t="s">
        <v>5</v>
      </c>
      <c r="C4" s="528" t="s">
        <v>1</v>
      </c>
      <c r="D4" s="528" t="s">
        <v>8</v>
      </c>
      <c r="E4" s="529" t="s">
        <v>2</v>
      </c>
      <c r="F4" s="528" t="s">
        <v>524</v>
      </c>
      <c r="G4" s="530" t="s">
        <v>526</v>
      </c>
      <c r="H4" s="531" t="s">
        <v>527</v>
      </c>
      <c r="J4" s="7"/>
      <c r="K4" s="7"/>
      <c r="L4" s="7"/>
      <c r="M4" s="7"/>
    </row>
    <row r="5" spans="1:13">
      <c r="A5" s="601">
        <v>1</v>
      </c>
      <c r="B5" s="532" t="s">
        <v>525</v>
      </c>
      <c r="C5" s="533" t="s">
        <v>533</v>
      </c>
      <c r="D5" s="47" t="s">
        <v>522</v>
      </c>
      <c r="E5" s="534">
        <v>1</v>
      </c>
      <c r="F5" s="534"/>
      <c r="G5" s="534"/>
      <c r="H5" s="538"/>
    </row>
    <row r="6" spans="1:13">
      <c r="A6" s="613" t="s">
        <v>528</v>
      </c>
      <c r="B6" s="614"/>
      <c r="C6" s="614"/>
      <c r="D6" s="614"/>
      <c r="E6" s="614"/>
      <c r="F6" s="614"/>
      <c r="G6" s="535"/>
      <c r="H6" s="539"/>
    </row>
    <row r="7" spans="1:13">
      <c r="A7" s="410"/>
      <c r="B7" s="409"/>
      <c r="C7" s="9"/>
      <c r="D7" s="407"/>
      <c r="E7" s="4"/>
      <c r="F7" s="407"/>
      <c r="G7" s="523"/>
      <c r="H7" s="524"/>
    </row>
    <row r="8" spans="1:13">
      <c r="A8" s="408"/>
      <c r="B8" s="409" t="s">
        <v>536</v>
      </c>
      <c r="C8" s="9"/>
      <c r="D8" s="407"/>
      <c r="E8" s="4"/>
      <c r="F8" s="407"/>
      <c r="G8" s="523"/>
      <c r="H8" s="524"/>
    </row>
    <row r="9" spans="1:13">
      <c r="A9" s="408"/>
      <c r="B9" s="409"/>
      <c r="C9" s="9"/>
      <c r="D9" s="407"/>
      <c r="E9" s="4"/>
      <c r="F9" s="407"/>
      <c r="G9" s="523"/>
      <c r="H9" s="524"/>
    </row>
    <row r="10" spans="1:13">
      <c r="A10" s="408"/>
      <c r="B10" s="409"/>
      <c r="C10" s="9"/>
      <c r="D10" s="407"/>
      <c r="E10" s="4"/>
      <c r="F10" s="407"/>
      <c r="G10" s="523"/>
      <c r="H10" s="524"/>
    </row>
    <row r="11" spans="1:13">
      <c r="A11" s="408"/>
      <c r="B11" s="409"/>
      <c r="C11" s="9"/>
      <c r="D11" s="407"/>
      <c r="E11" s="4"/>
      <c r="F11" s="407"/>
      <c r="G11" s="523"/>
      <c r="H11" s="524"/>
    </row>
    <row r="12" spans="1:13" ht="16.5" customHeight="1">
      <c r="A12" s="408"/>
      <c r="B12" s="409" t="s">
        <v>537</v>
      </c>
      <c r="C12" s="9"/>
      <c r="D12" s="407"/>
      <c r="E12" s="4"/>
      <c r="F12" s="407"/>
      <c r="G12" s="523"/>
      <c r="H12" s="524"/>
    </row>
    <row r="13" spans="1:13">
      <c r="A13" s="410"/>
      <c r="B13" s="409"/>
      <c r="C13" s="9"/>
      <c r="D13" s="407"/>
      <c r="E13" s="4"/>
      <c r="F13" s="407"/>
      <c r="G13" s="523"/>
      <c r="H13" s="524"/>
    </row>
    <row r="14" spans="1:13">
      <c r="A14" s="408"/>
      <c r="B14" s="409"/>
      <c r="C14" s="9"/>
      <c r="D14" s="407"/>
      <c r="E14" s="4"/>
      <c r="F14" s="407"/>
      <c r="G14" s="523"/>
      <c r="H14" s="524"/>
    </row>
    <row r="15" spans="1:13">
      <c r="A15" s="410"/>
      <c r="B15" s="409"/>
      <c r="C15" s="615" t="s">
        <v>538</v>
      </c>
      <c r="D15" s="407"/>
      <c r="E15" s="4"/>
      <c r="F15" s="407"/>
      <c r="G15" s="523"/>
      <c r="H15" s="524"/>
    </row>
    <row r="16" spans="1:13">
      <c r="A16" s="408"/>
      <c r="B16" s="409"/>
      <c r="C16" s="615"/>
      <c r="D16" s="407"/>
      <c r="E16" s="4"/>
      <c r="F16" s="407"/>
      <c r="G16" s="523"/>
      <c r="H16" s="524"/>
    </row>
    <row r="17" spans="1:8">
      <c r="A17" s="410"/>
      <c r="B17" s="409"/>
      <c r="C17" s="615"/>
      <c r="D17" s="407"/>
      <c r="E17" s="4"/>
      <c r="F17" s="407"/>
      <c r="G17" s="523"/>
      <c r="H17" s="524"/>
    </row>
    <row r="18" spans="1:8">
      <c r="A18" s="408"/>
      <c r="B18" s="409"/>
      <c r="C18" s="615"/>
      <c r="D18" s="407"/>
      <c r="E18" s="4"/>
      <c r="F18" s="407"/>
      <c r="G18" s="523"/>
      <c r="H18" s="524"/>
    </row>
    <row r="19" spans="1:8">
      <c r="A19" s="410"/>
      <c r="B19" s="409"/>
      <c r="C19" s="615"/>
      <c r="D19" s="407"/>
      <c r="E19" s="4"/>
      <c r="F19" s="407"/>
      <c r="G19" s="523"/>
      <c r="H19" s="524"/>
    </row>
    <row r="20" spans="1:8">
      <c r="A20" s="410"/>
      <c r="B20" s="409"/>
      <c r="C20" s="615"/>
      <c r="D20" s="407"/>
      <c r="E20" s="4"/>
      <c r="F20" s="407"/>
      <c r="G20" s="523"/>
      <c r="H20" s="524"/>
    </row>
    <row r="21" spans="1:8">
      <c r="A21" s="410"/>
      <c r="B21" s="409"/>
      <c r="C21" s="615"/>
      <c r="D21" s="407"/>
      <c r="E21" s="4"/>
      <c r="F21" s="407"/>
      <c r="G21" s="523"/>
      <c r="H21" s="524"/>
    </row>
    <row r="22" spans="1:8">
      <c r="A22" s="410"/>
      <c r="B22" s="409"/>
      <c r="C22" s="615"/>
      <c r="D22" s="407"/>
      <c r="E22" s="4"/>
      <c r="F22" s="407"/>
      <c r="G22" s="523"/>
      <c r="H22" s="524"/>
    </row>
    <row r="23" spans="1:8">
      <c r="A23" s="410"/>
      <c r="B23" s="407"/>
      <c r="C23" s="9"/>
      <c r="D23" s="407"/>
      <c r="E23" s="4"/>
      <c r="F23" s="407"/>
      <c r="G23" s="523"/>
      <c r="H23" s="524"/>
    </row>
    <row r="24" spans="1:8" ht="13.5" thickBot="1">
      <c r="A24" s="540"/>
      <c r="B24" s="6"/>
      <c r="C24" s="10"/>
      <c r="D24" s="6"/>
      <c r="E24" s="5"/>
      <c r="F24" s="6"/>
      <c r="G24" s="525"/>
      <c r="H24" s="541"/>
    </row>
  </sheetData>
  <mergeCells count="5">
    <mergeCell ref="A2:H2"/>
    <mergeCell ref="A3:C3"/>
    <mergeCell ref="D3:H3"/>
    <mergeCell ref="A6:F6"/>
    <mergeCell ref="C15:C22"/>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
  <sheetViews>
    <sheetView view="pageBreakPreview" zoomScaleNormal="100" zoomScaleSheetLayoutView="100" workbookViewId="0">
      <selection activeCell="D3" sqref="D3:F3"/>
    </sheetView>
  </sheetViews>
  <sheetFormatPr defaultColWidth="8.85546875" defaultRowHeight="11.25"/>
  <cols>
    <col min="1" max="1" width="5.5703125" style="544" customWidth="1"/>
    <col min="2" max="2" width="10.85546875" style="544" customWidth="1"/>
    <col min="3" max="3" width="18.42578125" style="545" customWidth="1"/>
    <col min="4" max="4" width="7.7109375" style="544" customWidth="1"/>
    <col min="5" max="5" width="10.42578125" style="546" customWidth="1"/>
    <col min="6" max="6" width="11.42578125" style="547" customWidth="1"/>
    <col min="7" max="18" width="8.5703125" style="557" customWidth="1"/>
    <col min="19" max="19" width="8.85546875" style="545"/>
    <col min="20" max="20" width="10" style="545" hidden="1" customWidth="1"/>
    <col min="21" max="21" width="10" style="545" bestFit="1" customWidth="1"/>
    <col min="22" max="16384" width="8.85546875" style="545"/>
  </cols>
  <sheetData>
    <row r="1" spans="1:21" ht="12" thickBot="1"/>
    <row r="2" spans="1:21" ht="43.5" customHeight="1">
      <c r="A2" s="616" t="s">
        <v>539</v>
      </c>
      <c r="B2" s="617"/>
      <c r="C2" s="617"/>
      <c r="D2" s="617"/>
      <c r="E2" s="617"/>
      <c r="F2" s="618"/>
    </row>
    <row r="3" spans="1:21" ht="39" customHeight="1" thickBot="1">
      <c r="A3" s="619" t="s">
        <v>523</v>
      </c>
      <c r="B3" s="620"/>
      <c r="C3" s="620"/>
      <c r="D3" s="621" t="str">
        <f>'PLAN.ORÇ. '!D3:H3</f>
        <v>Referência: EMOP- abril/2021 ; CCT 2018/2019 e CCT 2019/2020</v>
      </c>
      <c r="E3" s="622"/>
      <c r="F3" s="623"/>
      <c r="H3" s="558"/>
      <c r="I3" s="558"/>
      <c r="J3" s="558"/>
      <c r="K3" s="558"/>
    </row>
    <row r="4" spans="1:21" s="548" customFormat="1" ht="22.5">
      <c r="A4" s="562" t="s">
        <v>0</v>
      </c>
      <c r="B4" s="563" t="s">
        <v>5</v>
      </c>
      <c r="C4" s="563" t="s">
        <v>1</v>
      </c>
      <c r="D4" s="563" t="s">
        <v>8</v>
      </c>
      <c r="E4" s="564" t="s">
        <v>2</v>
      </c>
      <c r="F4" s="565" t="s">
        <v>527</v>
      </c>
      <c r="G4" s="555" t="s">
        <v>540</v>
      </c>
      <c r="H4" s="553" t="s">
        <v>541</v>
      </c>
      <c r="I4" s="553" t="s">
        <v>542</v>
      </c>
      <c r="J4" s="553" t="s">
        <v>543</v>
      </c>
      <c r="K4" s="553" t="s">
        <v>544</v>
      </c>
      <c r="L4" s="553" t="s">
        <v>545</v>
      </c>
      <c r="M4" s="553" t="s">
        <v>546</v>
      </c>
      <c r="N4" s="553" t="s">
        <v>547</v>
      </c>
      <c r="O4" s="553" t="s">
        <v>548</v>
      </c>
      <c r="P4" s="553" t="s">
        <v>549</v>
      </c>
      <c r="Q4" s="553" t="s">
        <v>550</v>
      </c>
      <c r="R4" s="554" t="s">
        <v>551</v>
      </c>
    </row>
    <row r="5" spans="1:21">
      <c r="A5" s="585">
        <v>1</v>
      </c>
      <c r="B5" s="543" t="s">
        <v>525</v>
      </c>
      <c r="C5" s="551" t="s">
        <v>533</v>
      </c>
      <c r="D5" s="549" t="s">
        <v>522</v>
      </c>
      <c r="E5" s="550">
        <v>1</v>
      </c>
      <c r="F5" s="552">
        <f>'PLAN.ORÇ. '!H5</f>
        <v>1077519</v>
      </c>
      <c r="G5" s="559">
        <f t="shared" ref="G5:J6" si="0">$F5*8.34%</f>
        <v>89865.084600000002</v>
      </c>
      <c r="H5" s="560">
        <f t="shared" si="0"/>
        <v>89865.084600000002</v>
      </c>
      <c r="I5" s="560">
        <f t="shared" si="0"/>
        <v>89865.084600000002</v>
      </c>
      <c r="J5" s="560">
        <f t="shared" si="0"/>
        <v>89865.084600000002</v>
      </c>
      <c r="K5" s="560">
        <f t="shared" ref="K5:Q6" si="1">$F5*8.33%</f>
        <v>89757.332699999999</v>
      </c>
      <c r="L5" s="560">
        <f t="shared" si="1"/>
        <v>89757.332699999999</v>
      </c>
      <c r="M5" s="560">
        <f t="shared" si="1"/>
        <v>89757.332699999999</v>
      </c>
      <c r="N5" s="560">
        <f t="shared" si="1"/>
        <v>89757.332699999999</v>
      </c>
      <c r="O5" s="560">
        <f t="shared" si="1"/>
        <v>89757.332699999999</v>
      </c>
      <c r="P5" s="560">
        <f t="shared" si="1"/>
        <v>89757.332699999999</v>
      </c>
      <c r="Q5" s="560">
        <f t="shared" si="1"/>
        <v>89757.332699999999</v>
      </c>
      <c r="R5" s="561">
        <f t="shared" ref="R5:R6" si="2">F5-T5</f>
        <v>89757.332699999795</v>
      </c>
      <c r="T5" s="556">
        <f t="shared" ref="T5:T6" si="3">SUM(G5:Q5)</f>
        <v>987761.6673000002</v>
      </c>
      <c r="U5" s="556">
        <f t="shared" ref="U5:U6" si="4">SUM(G5:R5)</f>
        <v>1077519</v>
      </c>
    </row>
    <row r="6" spans="1:21">
      <c r="A6" s="624" t="s">
        <v>528</v>
      </c>
      <c r="B6" s="625"/>
      <c r="C6" s="625"/>
      <c r="D6" s="625"/>
      <c r="E6" s="625"/>
      <c r="F6" s="552">
        <f>'PLAN.ORÇ. '!H6</f>
        <v>1077519</v>
      </c>
      <c r="G6" s="559">
        <f t="shared" si="0"/>
        <v>89865.084600000002</v>
      </c>
      <c r="H6" s="560">
        <f t="shared" si="0"/>
        <v>89865.084600000002</v>
      </c>
      <c r="I6" s="560">
        <f t="shared" si="0"/>
        <v>89865.084600000002</v>
      </c>
      <c r="J6" s="560">
        <f t="shared" si="0"/>
        <v>89865.084600000002</v>
      </c>
      <c r="K6" s="560">
        <f t="shared" si="1"/>
        <v>89757.332699999999</v>
      </c>
      <c r="L6" s="560">
        <f t="shared" si="1"/>
        <v>89757.332699999999</v>
      </c>
      <c r="M6" s="560">
        <f t="shared" si="1"/>
        <v>89757.332699999999</v>
      </c>
      <c r="N6" s="560">
        <f t="shared" si="1"/>
        <v>89757.332699999999</v>
      </c>
      <c r="O6" s="560">
        <f t="shared" si="1"/>
        <v>89757.332699999999</v>
      </c>
      <c r="P6" s="560">
        <f t="shared" si="1"/>
        <v>89757.332699999999</v>
      </c>
      <c r="Q6" s="560">
        <f t="shared" si="1"/>
        <v>89757.332699999999</v>
      </c>
      <c r="R6" s="561">
        <f t="shared" si="2"/>
        <v>89757.332699999795</v>
      </c>
      <c r="T6" s="556">
        <f t="shared" si="3"/>
        <v>987761.6673000002</v>
      </c>
      <c r="U6" s="556">
        <f t="shared" si="4"/>
        <v>1077519</v>
      </c>
    </row>
    <row r="7" spans="1:21" ht="12" thickBot="1">
      <c r="A7" s="566"/>
      <c r="B7" s="567"/>
      <c r="C7" s="568"/>
      <c r="D7" s="569"/>
      <c r="E7" s="570"/>
      <c r="F7" s="571"/>
      <c r="G7" s="572"/>
      <c r="H7" s="572"/>
      <c r="I7" s="572"/>
      <c r="J7" s="572"/>
      <c r="K7" s="572"/>
      <c r="L7" s="572"/>
      <c r="M7" s="572"/>
      <c r="N7" s="572"/>
      <c r="O7" s="572"/>
      <c r="P7" s="572"/>
      <c r="Q7" s="572"/>
      <c r="R7" s="573"/>
    </row>
  </sheetData>
  <mergeCells count="4">
    <mergeCell ref="A2:F2"/>
    <mergeCell ref="A3:C3"/>
    <mergeCell ref="D3:F3"/>
    <mergeCell ref="A6:E6"/>
  </mergeCells>
  <printOptions horizontalCentered="1"/>
  <pageMargins left="0.23622047244094491" right="0.23622047244094491" top="1.7157291666666667" bottom="0.74803149606299213" header="0.31496062992125984" footer="0.31496062992125984"/>
  <pageSetup paperSize="9" scale="85"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23" customFormat="1" ht="33" customHeight="1">
      <c r="A1" s="234"/>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626" t="s">
        <v>580</v>
      </c>
    </row>
    <row r="18" spans="1:1">
      <c r="A18" s="627"/>
    </row>
    <row r="19" spans="1:1">
      <c r="A19" s="627"/>
    </row>
    <row r="20" spans="1:1">
      <c r="A20" s="627"/>
    </row>
    <row r="21" spans="1:1">
      <c r="A21" s="627"/>
    </row>
    <row r="22" spans="1:1">
      <c r="A22" s="627"/>
    </row>
    <row r="23" spans="1:1">
      <c r="A23" s="627"/>
    </row>
    <row r="24" spans="1:1">
      <c r="A24" s="627"/>
    </row>
    <row r="25" spans="1:1">
      <c r="A25" s="627"/>
    </row>
    <row r="26" spans="1:1">
      <c r="A26" s="627"/>
    </row>
    <row r="27" spans="1:1">
      <c r="A27" s="627"/>
    </row>
    <row r="28" spans="1:1">
      <c r="A28" s="627"/>
    </row>
    <row r="29" spans="1:1">
      <c r="A29" s="13"/>
    </row>
    <row r="30" spans="1:1" s="23" customFormat="1">
      <c r="A30" s="13"/>
    </row>
    <row r="31" spans="1:1">
      <c r="A31" s="13"/>
    </row>
    <row r="32" spans="1:1">
      <c r="A32" s="12"/>
    </row>
    <row r="33" spans="1:1">
      <c r="A33" s="24"/>
    </row>
    <row r="34" spans="1:1" ht="29.25" customHeight="1">
      <c r="A34" s="235"/>
    </row>
    <row r="35" spans="1:1" ht="16.5" customHeight="1">
      <c r="A35" s="236"/>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24" customWidth="1"/>
    <col min="2" max="2" width="33.5703125" style="24" customWidth="1"/>
    <col min="3" max="3" width="33.28515625" style="41" customWidth="1"/>
    <col min="4" max="4" width="21.85546875" style="24" customWidth="1"/>
    <col min="5" max="16384" width="9.140625" style="24"/>
  </cols>
  <sheetData>
    <row r="1" spans="1:6" s="34" customFormat="1" ht="44.25" customHeight="1">
      <c r="A1" s="628" t="s">
        <v>581</v>
      </c>
      <c r="B1" s="628"/>
      <c r="C1" s="628"/>
      <c r="D1" s="628"/>
      <c r="E1" s="31"/>
      <c r="F1" s="31"/>
    </row>
    <row r="2" spans="1:6" s="46" customFormat="1" ht="29.25" customHeight="1">
      <c r="B2" s="46" t="s">
        <v>68</v>
      </c>
      <c r="C2" s="46" t="s">
        <v>69</v>
      </c>
      <c r="D2" s="46" t="s">
        <v>70</v>
      </c>
    </row>
    <row r="3" spans="1:6">
      <c r="A3" s="13">
        <v>1</v>
      </c>
      <c r="B3" s="38" t="s">
        <v>65</v>
      </c>
      <c r="C3" s="39" t="s">
        <v>66</v>
      </c>
      <c r="D3" s="37" t="s">
        <v>67</v>
      </c>
    </row>
    <row r="4" spans="1:6" s="35" customFormat="1">
      <c r="A4" s="32">
        <v>2</v>
      </c>
      <c r="B4" s="38" t="s">
        <v>54</v>
      </c>
      <c r="C4" s="39" t="s">
        <v>55</v>
      </c>
      <c r="D4" s="37" t="s">
        <v>56</v>
      </c>
    </row>
    <row r="5" spans="1:6" s="35" customFormat="1">
      <c r="A5" s="32">
        <v>3</v>
      </c>
      <c r="B5" s="14" t="s">
        <v>34</v>
      </c>
      <c r="C5" s="42" t="s">
        <v>32</v>
      </c>
      <c r="D5" s="24" t="s">
        <v>33</v>
      </c>
    </row>
    <row r="6" spans="1:6" s="35" customFormat="1">
      <c r="A6" s="13">
        <v>4</v>
      </c>
      <c r="B6" s="38" t="s">
        <v>39</v>
      </c>
      <c r="C6" s="39" t="s">
        <v>40</v>
      </c>
      <c r="D6" s="37" t="s">
        <v>33</v>
      </c>
    </row>
    <row r="7" spans="1:6" s="35" customFormat="1">
      <c r="A7" s="32">
        <v>5</v>
      </c>
      <c r="B7" s="14" t="s">
        <v>37</v>
      </c>
      <c r="C7" s="14" t="s">
        <v>38</v>
      </c>
      <c r="D7" s="37" t="s">
        <v>33</v>
      </c>
    </row>
    <row r="8" spans="1:6" s="35" customFormat="1">
      <c r="A8" s="32">
        <v>6</v>
      </c>
      <c r="B8" s="14" t="s">
        <v>35</v>
      </c>
      <c r="C8" s="14" t="s">
        <v>36</v>
      </c>
      <c r="D8" s="37" t="s">
        <v>33</v>
      </c>
    </row>
    <row r="9" spans="1:6" s="35" customFormat="1">
      <c r="A9" s="13">
        <v>7</v>
      </c>
      <c r="B9" s="38" t="s">
        <v>57</v>
      </c>
      <c r="C9" s="39" t="s">
        <v>58</v>
      </c>
      <c r="D9" s="37" t="s">
        <v>33</v>
      </c>
    </row>
    <row r="10" spans="1:6" s="36" customFormat="1">
      <c r="A10" s="32">
        <v>8</v>
      </c>
      <c r="B10" s="38" t="s">
        <v>43</v>
      </c>
      <c r="C10" s="39" t="s">
        <v>44</v>
      </c>
      <c r="D10" s="37" t="s">
        <v>33</v>
      </c>
    </row>
    <row r="11" spans="1:6" s="35" customFormat="1">
      <c r="A11" s="32">
        <v>9</v>
      </c>
      <c r="B11" s="38" t="s">
        <v>41</v>
      </c>
      <c r="C11" s="39" t="s">
        <v>42</v>
      </c>
      <c r="D11" s="37" t="s">
        <v>33</v>
      </c>
    </row>
    <row r="12" spans="1:6" s="35" customFormat="1">
      <c r="A12" s="13">
        <v>10</v>
      </c>
      <c r="B12" s="38" t="s">
        <v>62</v>
      </c>
      <c r="C12" s="39" t="s">
        <v>63</v>
      </c>
      <c r="D12" s="37" t="s">
        <v>64</v>
      </c>
    </row>
    <row r="13" spans="1:6" s="35" customFormat="1">
      <c r="A13" s="32">
        <v>11</v>
      </c>
      <c r="B13" s="38" t="s">
        <v>51</v>
      </c>
      <c r="C13" s="39" t="s">
        <v>52</v>
      </c>
      <c r="D13" s="37" t="s">
        <v>53</v>
      </c>
    </row>
    <row r="14" spans="1:6" s="35" customFormat="1">
      <c r="A14" s="32">
        <v>12</v>
      </c>
      <c r="B14" s="38" t="s">
        <v>59</v>
      </c>
      <c r="C14" s="39" t="s">
        <v>60</v>
      </c>
      <c r="D14" s="37" t="s">
        <v>61</v>
      </c>
    </row>
    <row r="15" spans="1:6" s="35" customFormat="1">
      <c r="A15" s="13">
        <v>13</v>
      </c>
      <c r="B15" s="38" t="s">
        <v>48</v>
      </c>
      <c r="C15" s="40" t="s">
        <v>49</v>
      </c>
      <c r="D15" s="37" t="s">
        <v>50</v>
      </c>
    </row>
    <row r="16" spans="1:6" s="35" customFormat="1">
      <c r="A16" s="32">
        <v>14</v>
      </c>
      <c r="B16" s="38" t="s">
        <v>45</v>
      </c>
      <c r="C16" s="39" t="s">
        <v>46</v>
      </c>
      <c r="D16" s="37" t="s">
        <v>47</v>
      </c>
    </row>
    <row r="17" spans="1:6" s="35" customFormat="1">
      <c r="B17" s="38"/>
      <c r="C17" s="39"/>
      <c r="D17" s="37"/>
    </row>
    <row r="18" spans="1:6" s="35" customFormat="1">
      <c r="B18" s="28"/>
      <c r="C18" s="39"/>
    </row>
    <row r="19" spans="1:6" s="35" customFormat="1">
      <c r="B19" s="28"/>
      <c r="C19" s="39"/>
    </row>
    <row r="20" spans="1:6" s="35" customFormat="1">
      <c r="B20" s="28"/>
      <c r="C20" s="39"/>
    </row>
    <row r="21" spans="1:6" s="35" customFormat="1">
      <c r="B21" s="28"/>
      <c r="C21" s="39"/>
    </row>
    <row r="22" spans="1:6" s="35" customFormat="1">
      <c r="B22" s="28"/>
      <c r="C22" s="39"/>
    </row>
    <row r="23" spans="1:6" s="35" customFormat="1">
      <c r="B23" s="28"/>
      <c r="C23" s="39"/>
    </row>
    <row r="24" spans="1:6" s="35" customFormat="1">
      <c r="B24" s="28"/>
      <c r="C24" s="39"/>
    </row>
    <row r="25" spans="1:6" s="35" customFormat="1">
      <c r="B25" s="28"/>
      <c r="C25" s="39"/>
    </row>
    <row r="26" spans="1:6" s="35" customFormat="1">
      <c r="B26" s="28"/>
      <c r="C26" s="14"/>
    </row>
    <row r="27" spans="1:6" s="35" customFormat="1">
      <c r="B27" s="30"/>
      <c r="C27" s="43"/>
    </row>
    <row r="28" spans="1:6">
      <c r="A28" s="19"/>
      <c r="B28" s="29"/>
      <c r="C28" s="44"/>
    </row>
    <row r="29" spans="1:6" s="34" customFormat="1" ht="30.75" customHeight="1">
      <c r="A29" s="629"/>
      <c r="B29" s="629"/>
      <c r="C29" s="629"/>
      <c r="D29" s="629"/>
      <c r="E29" s="33"/>
      <c r="F29" s="33"/>
    </row>
    <row r="30" spans="1:6">
      <c r="A30" s="13"/>
      <c r="B30" s="8"/>
      <c r="C30" s="44"/>
    </row>
    <row r="33" spans="1:4" ht="29.25" customHeight="1" thickBot="1">
      <c r="A33" s="630"/>
      <c r="B33" s="630"/>
      <c r="C33" s="630"/>
    </row>
    <row r="34" spans="1:4" ht="16.5" customHeight="1" thickBot="1">
      <c r="A34" s="45"/>
      <c r="B34" s="48" t="s">
        <v>71</v>
      </c>
      <c r="C34" s="49">
        <f>7.4+57.2</f>
        <v>64.600000000000009</v>
      </c>
      <c r="D34" s="50" t="s">
        <v>72</v>
      </c>
    </row>
    <row r="35" spans="1:4" ht="13.5" thickBot="1">
      <c r="B35" s="51" t="s">
        <v>73</v>
      </c>
      <c r="C35" s="600">
        <v>165</v>
      </c>
      <c r="D35" s="50" t="s">
        <v>72</v>
      </c>
    </row>
    <row r="40" spans="1:4" s="25" customFormat="1" ht="25.5" customHeight="1">
      <c r="B40" s="631"/>
      <c r="C40" s="631"/>
    </row>
    <row r="42" spans="1:4">
      <c r="B42" s="21"/>
    </row>
    <row r="43" spans="1:4">
      <c r="B43" s="21"/>
    </row>
    <row r="46" spans="1:4">
      <c r="B46" s="32"/>
    </row>
    <row r="47" spans="1:4">
      <c r="B47" s="21"/>
    </row>
    <row r="49" spans="1:4">
      <c r="B49" s="21"/>
    </row>
    <row r="59" spans="1:4">
      <c r="A59" s="22"/>
      <c r="B59" s="22"/>
      <c r="C59" s="22"/>
      <c r="D59" s="22"/>
    </row>
    <row r="60" spans="1:4">
      <c r="A60" s="20"/>
      <c r="B60" s="20"/>
      <c r="C60" s="22"/>
      <c r="D60" s="20"/>
    </row>
    <row r="61" spans="1:4">
      <c r="B61" s="15"/>
      <c r="C61" s="14"/>
    </row>
    <row r="62" spans="1:4">
      <c r="B62" s="15"/>
      <c r="C62" s="14"/>
    </row>
    <row r="63" spans="1:4">
      <c r="B63" s="26"/>
      <c r="C63" s="14"/>
    </row>
    <row r="64" spans="1:4">
      <c r="B64" s="15"/>
      <c r="C64" s="14"/>
    </row>
    <row r="65" spans="1:4">
      <c r="B65" s="15"/>
      <c r="C65" s="14"/>
    </row>
    <row r="66" spans="1:4">
      <c r="B66" s="15"/>
      <c r="C66" s="14"/>
    </row>
    <row r="67" spans="1:4">
      <c r="B67" s="15"/>
      <c r="C67" s="14"/>
    </row>
    <row r="68" spans="1:4">
      <c r="A68" s="20"/>
      <c r="B68" s="20"/>
      <c r="C68" s="22"/>
      <c r="D68" s="20"/>
    </row>
    <row r="69" spans="1:4">
      <c r="B69" s="15"/>
      <c r="C69" s="14"/>
      <c r="D69" s="27"/>
    </row>
    <row r="70" spans="1:4">
      <c r="B70" s="15"/>
      <c r="C70" s="14"/>
      <c r="D70" s="27"/>
    </row>
    <row r="71" spans="1:4">
      <c r="B71" s="26"/>
      <c r="C71" s="14"/>
      <c r="D71" s="27"/>
    </row>
    <row r="72" spans="1:4">
      <c r="B72" s="15"/>
      <c r="C72" s="14"/>
      <c r="D72" s="27"/>
    </row>
    <row r="73" spans="1:4">
      <c r="B73" s="15"/>
      <c r="C73" s="14"/>
      <c r="D73" s="27"/>
    </row>
  </sheetData>
  <sortState xmlns:xlrd2="http://schemas.microsoft.com/office/spreadsheetml/2017/richdata2"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260" customWidth="1"/>
    <col min="2" max="2" width="5.5703125" style="260" customWidth="1"/>
    <col min="3" max="3" width="18.140625" style="260" customWidth="1"/>
    <col min="4" max="4" width="11.5703125" style="260" customWidth="1"/>
    <col min="5" max="5" width="9.140625" style="260"/>
    <col min="6" max="6" width="14.7109375" style="260" customWidth="1"/>
    <col min="7" max="7" width="14.28515625" style="261" customWidth="1"/>
    <col min="8" max="8" width="16.140625" style="260" bestFit="1" customWidth="1"/>
    <col min="9" max="16384" width="9.140625" style="260"/>
  </cols>
  <sheetData>
    <row r="1" spans="1:11" s="53" customFormat="1" ht="14.25" customHeight="1">
      <c r="E1" s="338"/>
      <c r="G1" s="52"/>
      <c r="H1" s="52"/>
    </row>
    <row r="2" spans="1:11">
      <c r="A2" s="646"/>
      <c r="B2" s="646"/>
      <c r="C2" s="646"/>
      <c r="D2" s="646"/>
      <c r="E2" s="646"/>
      <c r="F2" s="646"/>
      <c r="G2" s="279"/>
    </row>
    <row r="3" spans="1:11">
      <c r="A3" s="646" t="s">
        <v>364</v>
      </c>
      <c r="B3" s="646"/>
      <c r="C3" s="646"/>
      <c r="D3" s="646"/>
      <c r="E3" s="646"/>
      <c r="F3" s="646"/>
      <c r="G3" s="20"/>
      <c r="H3" s="324"/>
      <c r="I3" s="314"/>
      <c r="J3" s="314"/>
      <c r="K3" s="314"/>
    </row>
    <row r="4" spans="1:11" ht="6.75" customHeight="1">
      <c r="A4" s="20"/>
      <c r="B4" s="306"/>
      <c r="C4" s="306"/>
      <c r="D4" s="306"/>
      <c r="E4" s="306"/>
      <c r="F4" s="250"/>
      <c r="G4" s="250"/>
      <c r="H4" s="337"/>
      <c r="I4" s="314"/>
      <c r="J4" s="314"/>
      <c r="K4" s="314"/>
    </row>
    <row r="5" spans="1:11">
      <c r="A5" s="646" t="s">
        <v>582</v>
      </c>
      <c r="B5" s="646"/>
      <c r="C5" s="646"/>
      <c r="D5" s="646"/>
      <c r="E5" s="646"/>
      <c r="F5" s="646"/>
      <c r="G5" s="20"/>
      <c r="H5" s="324"/>
      <c r="I5" s="314"/>
      <c r="J5" s="314"/>
      <c r="K5" s="314"/>
    </row>
    <row r="6" spans="1:11">
      <c r="A6" s="646"/>
      <c r="B6" s="646"/>
      <c r="C6" s="646"/>
      <c r="D6" s="646"/>
      <c r="E6" s="646"/>
      <c r="F6" s="646"/>
      <c r="G6" s="279"/>
      <c r="H6" s="337"/>
      <c r="I6" s="314"/>
      <c r="J6" s="314"/>
      <c r="K6" s="314"/>
    </row>
    <row r="7" spans="1:11">
      <c r="A7" s="639" t="s">
        <v>363</v>
      </c>
      <c r="B7" s="640"/>
      <c r="C7" s="640"/>
      <c r="D7" s="640"/>
      <c r="E7" s="640"/>
      <c r="F7" s="641"/>
      <c r="G7" s="279"/>
      <c r="H7" s="324"/>
      <c r="I7" s="314"/>
      <c r="J7" s="314"/>
      <c r="K7" s="314"/>
    </row>
    <row r="8" spans="1:11">
      <c r="A8" s="82" t="s">
        <v>17</v>
      </c>
      <c r="B8" s="311" t="s">
        <v>3</v>
      </c>
      <c r="C8" s="336" t="s">
        <v>362</v>
      </c>
      <c r="D8" s="16">
        <v>12</v>
      </c>
      <c r="E8" s="311"/>
      <c r="F8" s="335"/>
      <c r="G8" s="279"/>
      <c r="H8" s="324"/>
      <c r="I8" s="314"/>
      <c r="J8" s="314"/>
      <c r="K8" s="314"/>
    </row>
    <row r="9" spans="1:11">
      <c r="A9" s="82" t="s">
        <v>18</v>
      </c>
      <c r="B9" s="311" t="s">
        <v>7</v>
      </c>
      <c r="C9" s="293" t="s">
        <v>18</v>
      </c>
      <c r="D9" s="339">
        <v>52</v>
      </c>
      <c r="E9" s="311"/>
      <c r="F9" s="335"/>
      <c r="G9" s="279"/>
      <c r="I9" s="314"/>
      <c r="J9" s="314"/>
      <c r="K9" s="314"/>
    </row>
    <row r="10" spans="1:11">
      <c r="A10" s="82" t="s">
        <v>361</v>
      </c>
      <c r="B10" s="311" t="s">
        <v>9</v>
      </c>
      <c r="C10" s="293" t="s">
        <v>360</v>
      </c>
      <c r="D10" s="123">
        <v>5</v>
      </c>
      <c r="E10" s="644"/>
      <c r="F10" s="645"/>
      <c r="G10" s="279"/>
    </row>
    <row r="11" spans="1:11">
      <c r="A11" s="82" t="s">
        <v>359</v>
      </c>
      <c r="B11" s="311" t="s">
        <v>13</v>
      </c>
      <c r="C11" s="293" t="s">
        <v>19</v>
      </c>
      <c r="D11" s="17">
        <v>7.33</v>
      </c>
      <c r="E11" s="311"/>
      <c r="F11" s="335"/>
      <c r="G11" s="279"/>
      <c r="H11" s="286"/>
      <c r="I11" s="286"/>
      <c r="J11" s="286"/>
    </row>
    <row r="12" spans="1:11">
      <c r="A12" s="82" t="s">
        <v>358</v>
      </c>
      <c r="B12" s="311" t="s">
        <v>14</v>
      </c>
      <c r="C12" s="293" t="s">
        <v>357</v>
      </c>
      <c r="D12" s="123">
        <f>D9*D10</f>
        <v>260</v>
      </c>
      <c r="E12" s="644"/>
      <c r="F12" s="645"/>
      <c r="G12" s="279"/>
      <c r="H12" s="286"/>
      <c r="I12" s="286"/>
      <c r="J12" s="286"/>
    </row>
    <row r="13" spans="1:11" ht="28.5" customHeight="1">
      <c r="A13" s="82" t="s">
        <v>356</v>
      </c>
      <c r="B13" s="311" t="s">
        <v>15</v>
      </c>
      <c r="C13" s="293" t="s">
        <v>355</v>
      </c>
      <c r="D13" s="340">
        <f>TRUNC(D12/D8,0)</f>
        <v>21</v>
      </c>
      <c r="E13" s="650" t="s">
        <v>466</v>
      </c>
      <c r="F13" s="651"/>
      <c r="G13" s="279"/>
    </row>
    <row r="14" spans="1:11">
      <c r="A14" s="639" t="s">
        <v>354</v>
      </c>
      <c r="B14" s="640"/>
      <c r="C14" s="640"/>
      <c r="D14" s="640"/>
      <c r="E14" s="640"/>
      <c r="F14" s="641"/>
      <c r="G14" s="279"/>
      <c r="H14" s="314"/>
    </row>
    <row r="15" spans="1:11" ht="15">
      <c r="A15" s="183" t="s">
        <v>467</v>
      </c>
      <c r="B15" s="13" t="s">
        <v>353</v>
      </c>
      <c r="C15" s="14" t="s">
        <v>470</v>
      </c>
      <c r="D15" s="60" t="e">
        <f>#REF!</f>
        <v>#REF!</v>
      </c>
      <c r="E15" s="22"/>
      <c r="F15" s="330"/>
      <c r="G15" s="279"/>
      <c r="H15" s="334"/>
    </row>
    <row r="16" spans="1:11">
      <c r="A16" s="183" t="s">
        <v>468</v>
      </c>
      <c r="B16" s="13" t="s">
        <v>352</v>
      </c>
      <c r="C16" s="14" t="s">
        <v>470</v>
      </c>
      <c r="D16" s="333" t="e">
        <f>TRUNC(D15*2%,2)</f>
        <v>#REF!</v>
      </c>
      <c r="E16" s="22"/>
      <c r="F16" s="330"/>
      <c r="G16" s="332"/>
      <c r="H16" s="331"/>
    </row>
    <row r="17" spans="1:8">
      <c r="A17" s="82" t="s">
        <v>469</v>
      </c>
      <c r="B17" s="13" t="s">
        <v>349</v>
      </c>
      <c r="C17" s="224" t="s">
        <v>470</v>
      </c>
      <c r="D17" s="131" t="e">
        <f>TRUNC(D16*15%,2)</f>
        <v>#REF!</v>
      </c>
      <c r="E17" s="14"/>
      <c r="F17" s="330"/>
      <c r="G17" s="279"/>
      <c r="H17" s="329"/>
    </row>
    <row r="18" spans="1:8">
      <c r="A18" s="323" t="s">
        <v>471</v>
      </c>
      <c r="B18" s="13" t="s">
        <v>348</v>
      </c>
      <c r="C18" s="326" t="s">
        <v>351</v>
      </c>
      <c r="D18" s="328">
        <f>'pontos coleta rss'!C34</f>
        <v>64.600000000000009</v>
      </c>
      <c r="E18" s="14"/>
      <c r="F18" s="325"/>
      <c r="G18" s="279"/>
      <c r="H18" s="54"/>
    </row>
    <row r="19" spans="1:8" ht="25.5">
      <c r="A19" s="327" t="s">
        <v>350</v>
      </c>
      <c r="B19" s="13" t="s">
        <v>346</v>
      </c>
      <c r="C19" s="326" t="s">
        <v>351</v>
      </c>
      <c r="D19" s="105">
        <f>'pontos coleta rss'!C35*2</f>
        <v>330</v>
      </c>
      <c r="E19" s="14"/>
      <c r="F19" s="325"/>
      <c r="G19" s="279"/>
      <c r="H19" s="54"/>
    </row>
    <row r="20" spans="1:8">
      <c r="A20" s="15" t="s">
        <v>20</v>
      </c>
      <c r="B20" s="13" t="s">
        <v>459</v>
      </c>
      <c r="C20" s="326" t="s">
        <v>351</v>
      </c>
      <c r="D20" s="105">
        <f>D18+D19</f>
        <v>394.6</v>
      </c>
      <c r="E20" s="411"/>
      <c r="F20" s="325"/>
      <c r="G20" s="279"/>
      <c r="H20" s="54"/>
    </row>
    <row r="21" spans="1:8">
      <c r="A21" s="82" t="s">
        <v>21</v>
      </c>
      <c r="B21" s="13" t="s">
        <v>438</v>
      </c>
      <c r="C21" s="293" t="s">
        <v>19</v>
      </c>
      <c r="D21" s="125">
        <v>7.33</v>
      </c>
      <c r="E21" s="652"/>
      <c r="F21" s="653"/>
      <c r="G21" s="279"/>
      <c r="H21" s="324"/>
    </row>
    <row r="22" spans="1:8">
      <c r="A22" s="323" t="s">
        <v>347</v>
      </c>
      <c r="B22" s="13" t="s">
        <v>460</v>
      </c>
      <c r="C22" s="306" t="s">
        <v>345</v>
      </c>
      <c r="D22" s="17">
        <v>20</v>
      </c>
      <c r="E22" s="642"/>
      <c r="F22" s="643"/>
      <c r="G22" s="279"/>
      <c r="H22" s="63"/>
    </row>
    <row r="23" spans="1:8" s="286" customFormat="1">
      <c r="A23" s="639" t="s">
        <v>344</v>
      </c>
      <c r="B23" s="640"/>
      <c r="C23" s="640"/>
      <c r="D23" s="640"/>
      <c r="E23" s="640"/>
      <c r="F23" s="641"/>
      <c r="G23" s="279"/>
    </row>
    <row r="24" spans="1:8" s="286" customFormat="1" hidden="1">
      <c r="A24" s="654" t="s">
        <v>343</v>
      </c>
      <c r="B24" s="655"/>
      <c r="C24" s="655"/>
      <c r="D24" s="655"/>
      <c r="E24" s="655"/>
      <c r="F24" s="656"/>
      <c r="G24" s="279"/>
    </row>
    <row r="25" spans="1:8" hidden="1">
      <c r="A25" s="296" t="s">
        <v>328</v>
      </c>
      <c r="B25" s="311" t="s">
        <v>317</v>
      </c>
      <c r="C25" s="295"/>
      <c r="D25" s="322"/>
      <c r="E25" s="286"/>
      <c r="F25" s="285"/>
      <c r="G25" s="279"/>
    </row>
    <row r="26" spans="1:8" s="314" customFormat="1" hidden="1">
      <c r="A26" s="289" t="s">
        <v>31</v>
      </c>
      <c r="B26" s="311" t="s">
        <v>316</v>
      </c>
      <c r="C26" s="293" t="s">
        <v>24</v>
      </c>
      <c r="D26" s="131"/>
      <c r="E26" s="302"/>
      <c r="F26" s="285"/>
      <c r="G26" s="279"/>
      <c r="H26" s="54"/>
    </row>
    <row r="27" spans="1:8" s="314" customFormat="1" hidden="1">
      <c r="A27" s="291" t="s">
        <v>25</v>
      </c>
      <c r="B27" s="311" t="s">
        <v>342</v>
      </c>
      <c r="C27" s="288" t="s">
        <v>26</v>
      </c>
      <c r="D27" s="322"/>
      <c r="E27" s="302"/>
      <c r="F27" s="285"/>
      <c r="G27" s="279"/>
    </row>
    <row r="28" spans="1:8" s="314" customFormat="1" hidden="1">
      <c r="A28" s="289" t="s">
        <v>27</v>
      </c>
      <c r="B28" s="311" t="s">
        <v>341</v>
      </c>
      <c r="C28" s="288" t="s">
        <v>28</v>
      </c>
      <c r="D28" s="322"/>
      <c r="E28" s="302"/>
      <c r="F28" s="301"/>
      <c r="G28" s="272"/>
    </row>
    <row r="29" spans="1:8" s="314" customFormat="1" hidden="1">
      <c r="A29" s="304" t="s">
        <v>29</v>
      </c>
      <c r="B29" s="311" t="s">
        <v>340</v>
      </c>
      <c r="C29" s="288" t="s">
        <v>30</v>
      </c>
      <c r="D29" s="303"/>
      <c r="E29" s="302"/>
      <c r="F29" s="321"/>
      <c r="G29" s="272"/>
    </row>
    <row r="30" spans="1:8" s="314" customFormat="1">
      <c r="A30" s="639" t="s">
        <v>339</v>
      </c>
      <c r="B30" s="640"/>
      <c r="C30" s="640"/>
      <c r="D30" s="640"/>
      <c r="E30" s="640"/>
      <c r="F30" s="641"/>
      <c r="G30" s="279"/>
    </row>
    <row r="31" spans="1:8" s="314" customFormat="1">
      <c r="A31" s="320" t="s">
        <v>338</v>
      </c>
      <c r="B31" s="319" t="s">
        <v>337</v>
      </c>
      <c r="C31" s="318"/>
      <c r="D31" s="317" t="s">
        <v>336</v>
      </c>
      <c r="E31" s="316" t="s">
        <v>335</v>
      </c>
      <c r="F31" s="315"/>
      <c r="G31" s="279"/>
    </row>
    <row r="32" spans="1:8" s="314" customFormat="1">
      <c r="A32" s="289" t="s">
        <v>31</v>
      </c>
      <c r="B32" s="13" t="s">
        <v>334</v>
      </c>
      <c r="C32" s="293" t="s">
        <v>24</v>
      </c>
      <c r="D32" s="307">
        <v>62660</v>
      </c>
      <c r="E32" s="302" t="s">
        <v>473</v>
      </c>
      <c r="F32" s="285"/>
      <c r="G32" s="279"/>
    </row>
    <row r="33" spans="1:8" s="314" customFormat="1">
      <c r="A33" s="291" t="s">
        <v>25</v>
      </c>
      <c r="B33" s="13" t="s">
        <v>333</v>
      </c>
      <c r="C33" s="290" t="s">
        <v>26</v>
      </c>
      <c r="D33" s="305">
        <v>1</v>
      </c>
      <c r="E33" s="302"/>
      <c r="F33" s="285"/>
      <c r="G33" s="279"/>
    </row>
    <row r="34" spans="1:8">
      <c r="A34" s="289" t="s">
        <v>27</v>
      </c>
      <c r="B34" s="13" t="s">
        <v>332</v>
      </c>
      <c r="C34" s="288" t="s">
        <v>28</v>
      </c>
      <c r="D34" s="305">
        <v>60</v>
      </c>
      <c r="E34" s="286"/>
      <c r="F34" s="285"/>
      <c r="G34" s="279"/>
    </row>
    <row r="35" spans="1:8">
      <c r="A35" s="284" t="s">
        <v>29</v>
      </c>
      <c r="B35" s="313" t="s">
        <v>331</v>
      </c>
      <c r="C35" s="283" t="s">
        <v>30</v>
      </c>
      <c r="D35" s="312">
        <v>20</v>
      </c>
      <c r="E35" s="281"/>
      <c r="F35" s="280"/>
      <c r="G35" s="279"/>
    </row>
    <row r="36" spans="1:8" hidden="1">
      <c r="A36" s="639" t="s">
        <v>330</v>
      </c>
      <c r="B36" s="640"/>
      <c r="C36" s="640"/>
      <c r="D36" s="640"/>
      <c r="E36" s="640"/>
      <c r="F36" s="641"/>
      <c r="G36" s="279"/>
    </row>
    <row r="37" spans="1:8" hidden="1">
      <c r="A37" s="296" t="s">
        <v>23</v>
      </c>
      <c r="B37" s="311" t="s">
        <v>315</v>
      </c>
      <c r="C37" s="295"/>
      <c r="D37" s="294"/>
      <c r="E37" s="286"/>
      <c r="F37" s="285"/>
      <c r="G37" s="279"/>
    </row>
    <row r="38" spans="1:8" hidden="1">
      <c r="A38" s="289" t="s">
        <v>31</v>
      </c>
      <c r="B38" s="311" t="s">
        <v>314</v>
      </c>
      <c r="C38" s="293" t="s">
        <v>24</v>
      </c>
      <c r="D38" s="292"/>
      <c r="E38" s="286"/>
      <c r="F38" s="285"/>
      <c r="G38" s="279"/>
      <c r="H38" s="54"/>
    </row>
    <row r="39" spans="1:8" hidden="1">
      <c r="A39" s="291" t="s">
        <v>25</v>
      </c>
      <c r="B39" s="311" t="s">
        <v>313</v>
      </c>
      <c r="C39" s="290" t="s">
        <v>26</v>
      </c>
      <c r="D39" s="287"/>
      <c r="E39" s="286"/>
      <c r="F39" s="285"/>
      <c r="G39" s="279"/>
    </row>
    <row r="40" spans="1:8" hidden="1">
      <c r="A40" s="289" t="s">
        <v>27</v>
      </c>
      <c r="B40" s="311" t="s">
        <v>312</v>
      </c>
      <c r="C40" s="288" t="s">
        <v>28</v>
      </c>
      <c r="D40" s="287"/>
      <c r="E40" s="286"/>
      <c r="F40" s="285"/>
      <c r="G40" s="279"/>
    </row>
    <row r="41" spans="1:8" hidden="1">
      <c r="A41" s="284" t="s">
        <v>29</v>
      </c>
      <c r="B41" s="310" t="s">
        <v>311</v>
      </c>
      <c r="C41" s="283" t="s">
        <v>30</v>
      </c>
      <c r="D41" s="282"/>
      <c r="E41" s="281"/>
      <c r="F41" s="280"/>
      <c r="G41" s="279"/>
    </row>
    <row r="42" spans="1:8" hidden="1">
      <c r="A42" s="647" t="s">
        <v>329</v>
      </c>
      <c r="B42" s="648"/>
      <c r="C42" s="648"/>
      <c r="D42" s="648"/>
      <c r="E42" s="648"/>
      <c r="F42" s="649"/>
      <c r="G42" s="279"/>
    </row>
    <row r="43" spans="1:8" hidden="1">
      <c r="A43" s="296" t="s">
        <v>328</v>
      </c>
      <c r="B43" s="13" t="s">
        <v>310</v>
      </c>
      <c r="C43" s="295"/>
      <c r="D43" s="309"/>
      <c r="E43" s="308" t="s">
        <v>327</v>
      </c>
      <c r="F43" s="285"/>
      <c r="G43" s="272"/>
    </row>
    <row r="44" spans="1:8" hidden="1">
      <c r="A44" s="289" t="s">
        <v>31</v>
      </c>
      <c r="B44" s="13" t="s">
        <v>309</v>
      </c>
      <c r="C44" s="293" t="s">
        <v>24</v>
      </c>
      <c r="D44" s="307"/>
      <c r="E44" s="302"/>
      <c r="F44" s="301"/>
      <c r="G44" s="272"/>
    </row>
    <row r="45" spans="1:8" hidden="1">
      <c r="A45" s="291" t="s">
        <v>25</v>
      </c>
      <c r="B45" s="13" t="s">
        <v>308</v>
      </c>
      <c r="C45" s="290" t="s">
        <v>26</v>
      </c>
      <c r="D45" s="305"/>
      <c r="E45" s="306"/>
      <c r="F45" s="285"/>
      <c r="G45" s="279"/>
    </row>
    <row r="46" spans="1:8" hidden="1">
      <c r="A46" s="289" t="s">
        <v>27</v>
      </c>
      <c r="B46" s="13" t="s">
        <v>307</v>
      </c>
      <c r="C46" s="288" t="s">
        <v>28</v>
      </c>
      <c r="D46" s="305"/>
      <c r="E46" s="302"/>
      <c r="F46" s="301"/>
      <c r="G46" s="272"/>
    </row>
    <row r="47" spans="1:8" hidden="1">
      <c r="A47" s="304" t="s">
        <v>29</v>
      </c>
      <c r="B47" s="13" t="s">
        <v>306</v>
      </c>
      <c r="C47" s="288" t="s">
        <v>30</v>
      </c>
      <c r="D47" s="303"/>
      <c r="E47" s="302"/>
      <c r="F47" s="301"/>
      <c r="G47" s="272"/>
    </row>
    <row r="48" spans="1:8" hidden="1">
      <c r="A48" s="128" t="s">
        <v>326</v>
      </c>
      <c r="B48" s="13" t="s">
        <v>305</v>
      </c>
      <c r="C48" s="300"/>
      <c r="D48" s="299"/>
      <c r="E48" s="298"/>
      <c r="F48" s="297"/>
      <c r="G48" s="272"/>
    </row>
    <row r="49" spans="1:8" hidden="1">
      <c r="A49" s="632" t="s">
        <v>325</v>
      </c>
      <c r="B49" s="633"/>
      <c r="C49" s="633"/>
      <c r="D49" s="633"/>
      <c r="E49" s="633"/>
      <c r="F49" s="634"/>
      <c r="G49" s="279"/>
    </row>
    <row r="50" spans="1:8" hidden="1">
      <c r="A50" s="296" t="s">
        <v>23</v>
      </c>
      <c r="B50" s="13" t="s">
        <v>304</v>
      </c>
      <c r="C50" s="295"/>
      <c r="D50" s="294"/>
      <c r="E50" s="286"/>
      <c r="F50" s="285"/>
      <c r="G50" s="279"/>
    </row>
    <row r="51" spans="1:8" hidden="1">
      <c r="A51" s="289" t="s">
        <v>31</v>
      </c>
      <c r="B51" s="13" t="s">
        <v>324</v>
      </c>
      <c r="C51" s="293" t="s">
        <v>24</v>
      </c>
      <c r="D51" s="292"/>
      <c r="E51" s="286"/>
      <c r="F51" s="285"/>
      <c r="G51" s="279"/>
      <c r="H51" s="54"/>
    </row>
    <row r="52" spans="1:8" hidden="1">
      <c r="A52" s="291" t="s">
        <v>25</v>
      </c>
      <c r="B52" s="13" t="s">
        <v>323</v>
      </c>
      <c r="C52" s="290" t="s">
        <v>26</v>
      </c>
      <c r="D52" s="287"/>
      <c r="E52" s="286"/>
      <c r="F52" s="285"/>
      <c r="G52" s="279"/>
    </row>
    <row r="53" spans="1:8" hidden="1">
      <c r="A53" s="289" t="s">
        <v>27</v>
      </c>
      <c r="B53" s="13" t="s">
        <v>322</v>
      </c>
      <c r="C53" s="288" t="s">
        <v>28</v>
      </c>
      <c r="D53" s="287"/>
      <c r="E53" s="286"/>
      <c r="F53" s="285"/>
      <c r="G53" s="279"/>
    </row>
    <row r="54" spans="1:8" hidden="1">
      <c r="A54" s="284" t="s">
        <v>29</v>
      </c>
      <c r="B54" s="13" t="s">
        <v>321</v>
      </c>
      <c r="C54" s="283" t="s">
        <v>30</v>
      </c>
      <c r="D54" s="282"/>
      <c r="E54" s="281"/>
      <c r="F54" s="280"/>
      <c r="G54" s="279"/>
    </row>
    <row r="55" spans="1:8" hidden="1">
      <c r="A55" s="278"/>
      <c r="B55" s="277"/>
      <c r="C55" s="276"/>
      <c r="D55" s="275"/>
      <c r="E55" s="274"/>
      <c r="F55" s="273"/>
      <c r="G55" s="272"/>
    </row>
    <row r="57" spans="1:8">
      <c r="A57" s="636"/>
      <c r="B57" s="637"/>
      <c r="C57" s="637"/>
      <c r="D57" s="637"/>
      <c r="E57" s="637"/>
      <c r="F57" s="637"/>
      <c r="G57" s="271"/>
      <c r="H57" s="271"/>
    </row>
    <row r="58" spans="1:8" s="269" customFormat="1" ht="29.25" customHeight="1">
      <c r="A58" s="638" t="s">
        <v>472</v>
      </c>
      <c r="B58" s="637"/>
      <c r="C58" s="637"/>
      <c r="D58" s="637"/>
      <c r="E58" s="637"/>
      <c r="F58" s="637"/>
    </row>
    <row r="59" spans="1:8" s="269" customFormat="1" ht="13.5" customHeight="1">
      <c r="A59" s="270" t="s">
        <v>320</v>
      </c>
      <c r="B59" s="268"/>
      <c r="C59" s="268"/>
      <c r="D59" s="268"/>
      <c r="E59" s="268"/>
      <c r="F59" s="268"/>
    </row>
    <row r="60" spans="1:8" s="269" customFormat="1" ht="12.95" customHeight="1">
      <c r="A60" s="270" t="s">
        <v>319</v>
      </c>
      <c r="B60" s="268"/>
      <c r="C60" s="268"/>
      <c r="D60" s="268"/>
      <c r="E60" s="268"/>
      <c r="F60" s="268"/>
    </row>
    <row r="61" spans="1:8" ht="12.75" customHeight="1">
      <c r="A61" s="53"/>
      <c r="B61" s="268"/>
      <c r="C61" s="268"/>
      <c r="D61" s="268"/>
      <c r="E61" s="268"/>
      <c r="F61" s="268"/>
      <c r="G61" s="264"/>
      <c r="H61" s="267"/>
    </row>
    <row r="62" spans="1:8">
      <c r="E62" s="263"/>
      <c r="F62" s="263"/>
      <c r="G62" s="262"/>
    </row>
    <row r="63" spans="1:8">
      <c r="A63" s="636"/>
      <c r="B63" s="636"/>
      <c r="C63" s="636"/>
      <c r="D63" s="636"/>
      <c r="E63" s="636"/>
      <c r="F63" s="636"/>
      <c r="G63" s="264"/>
    </row>
    <row r="64" spans="1:8">
      <c r="A64" s="266" t="s">
        <v>318</v>
      </c>
      <c r="B64" s="265"/>
      <c r="C64" s="265"/>
      <c r="D64" s="265"/>
      <c r="E64" s="265"/>
      <c r="F64" s="265"/>
      <c r="G64" s="264"/>
    </row>
    <row r="65" spans="1:7">
      <c r="A65" s="635"/>
      <c r="B65" s="635"/>
      <c r="C65" s="635"/>
      <c r="D65" s="635"/>
      <c r="E65" s="635"/>
      <c r="F65" s="635"/>
      <c r="G65" s="262"/>
    </row>
  </sheetData>
  <mergeCells count="21">
    <mergeCell ref="A5:F5"/>
    <mergeCell ref="E12:F12"/>
    <mergeCell ref="A2:F2"/>
    <mergeCell ref="A24:F24"/>
    <mergeCell ref="A3:F3"/>
    <mergeCell ref="A30:F30"/>
    <mergeCell ref="E22:F22"/>
    <mergeCell ref="E10:F10"/>
    <mergeCell ref="A6:F6"/>
    <mergeCell ref="A42:F42"/>
    <mergeCell ref="A7:F7"/>
    <mergeCell ref="E13:F13"/>
    <mergeCell ref="E21:F21"/>
    <mergeCell ref="A14:F14"/>
    <mergeCell ref="A36:F36"/>
    <mergeCell ref="A23:F23"/>
    <mergeCell ref="A49:F49"/>
    <mergeCell ref="A65:F65"/>
    <mergeCell ref="A57:F57"/>
    <mergeCell ref="A63:F63"/>
    <mergeCell ref="A58:F58"/>
  </mergeCells>
  <dataValidations count="4">
    <dataValidation allowBlank="1" showInputMessage="1" showErrorMessage="1" sqref="D32:D35 D25:D26 D28:D29 D44:D47" xr:uid="{00000000-0002-0000-0600-000000000000}"/>
    <dataValidation type="whole" operator="greaterThanOrEqual" allowBlank="1" showInputMessage="1" showErrorMessage="1" sqref="D33 D45" xr:uid="{00000000-0002-0000-0600-000001000000}">
      <formula1>1</formula1>
    </dataValidation>
    <dataValidation type="decimal" operator="lessThanOrEqual" allowBlank="1" showInputMessage="1" showErrorMessage="1" sqref="D35 D47" xr:uid="{00000000-0002-0000-0600-000002000000}">
      <formula1>35</formula1>
    </dataValidation>
    <dataValidation type="whole" operator="greaterThanOrEqual" allowBlank="1" showInputMessage="1" showErrorMessage="1" sqref="D34 D46" xr:uid="{00000000-0002-0000-0600-000003000000}">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96" customWidth="1"/>
    <col min="2" max="2" width="2.7109375" style="96" customWidth="1"/>
    <col min="3" max="3" width="20.7109375" style="96" customWidth="1"/>
    <col min="4" max="4" width="10.85546875" style="96" customWidth="1"/>
    <col min="5" max="5" width="20.7109375" style="96" customWidth="1"/>
    <col min="6" max="6" width="16.140625" style="96" customWidth="1"/>
    <col min="7" max="7" width="2" style="96" customWidth="1"/>
    <col min="8" max="8" width="13.28515625" style="96" bestFit="1" customWidth="1"/>
    <col min="9" max="16384" width="11.42578125" style="96"/>
  </cols>
  <sheetData>
    <row r="1" spans="1:10" ht="20.25" customHeight="1">
      <c r="A1" s="646" t="s">
        <v>583</v>
      </c>
      <c r="B1" s="646"/>
      <c r="C1" s="646"/>
      <c r="D1" s="646"/>
      <c r="E1" s="646"/>
      <c r="F1" s="646"/>
    </row>
    <row r="2" spans="1:10" ht="12.95" customHeight="1">
      <c r="A2" s="646" t="s">
        <v>296</v>
      </c>
      <c r="B2" s="646"/>
      <c r="C2" s="646"/>
      <c r="D2" s="646"/>
      <c r="E2" s="646"/>
      <c r="F2" s="646"/>
    </row>
    <row r="3" spans="1:10" ht="12.95" customHeight="1">
      <c r="A3" s="20"/>
      <c r="B3" s="15"/>
      <c r="C3" s="15"/>
      <c r="D3" s="15"/>
      <c r="E3" s="15"/>
      <c r="F3" s="250"/>
    </row>
    <row r="4" spans="1:10" ht="18.75" customHeight="1">
      <c r="A4" s="658" t="s">
        <v>582</v>
      </c>
      <c r="B4" s="658"/>
      <c r="C4" s="658"/>
      <c r="D4" s="658"/>
      <c r="E4" s="658"/>
      <c r="F4" s="658"/>
    </row>
    <row r="5" spans="1:10" ht="12.95" customHeight="1">
      <c r="A5" s="20"/>
      <c r="B5" s="15"/>
      <c r="C5" s="15"/>
      <c r="D5" s="15"/>
      <c r="E5" s="15"/>
      <c r="F5" s="15"/>
    </row>
    <row r="6" spans="1:10" ht="12.95" customHeight="1">
      <c r="A6" s="15"/>
      <c r="B6" s="15"/>
      <c r="C6" s="15"/>
      <c r="D6" s="15"/>
      <c r="E6" s="15"/>
      <c r="F6" s="15"/>
    </row>
    <row r="7" spans="1:10" ht="12.95" customHeight="1">
      <c r="A7" s="659" t="s">
        <v>484</v>
      </c>
      <c r="B7" s="659"/>
      <c r="C7" s="659"/>
      <c r="D7" s="659"/>
      <c r="E7" s="659"/>
      <c r="F7" s="659"/>
    </row>
    <row r="8" spans="1:10" ht="12.95" customHeight="1">
      <c r="A8" s="660" t="s">
        <v>297</v>
      </c>
      <c r="B8" s="660"/>
      <c r="C8" s="660"/>
      <c r="D8" s="660"/>
      <c r="E8" s="413" t="s">
        <v>298</v>
      </c>
      <c r="F8" s="413" t="s">
        <v>299</v>
      </c>
      <c r="J8" s="251"/>
    </row>
    <row r="9" spans="1:10" ht="12.95" customHeight="1">
      <c r="A9" s="657" t="s">
        <v>300</v>
      </c>
      <c r="B9" s="657"/>
      <c r="C9" s="657"/>
      <c r="D9" s="657"/>
      <c r="E9" s="252" t="e">
        <f>F9/F22</f>
        <v>#REF!</v>
      </c>
      <c r="F9" s="253" t="e">
        <f>'1.0 - Mão de Obra Direta (MO)'!G62</f>
        <v>#REF!</v>
      </c>
      <c r="H9" s="254" t="e">
        <f>F9</f>
        <v>#REF!</v>
      </c>
      <c r="J9" s="251" t="e">
        <f>F9/F22</f>
        <v>#REF!</v>
      </c>
    </row>
    <row r="10" spans="1:10" ht="12.95" customHeight="1">
      <c r="A10" s="657" t="s">
        <v>301</v>
      </c>
      <c r="B10" s="657"/>
      <c r="C10" s="657"/>
      <c r="D10" s="657"/>
      <c r="E10" s="252" t="e">
        <f>F10/F22</f>
        <v>#REF!</v>
      </c>
      <c r="F10" s="253">
        <f>'2.0 - Custos Dependentes (MO)'!G136</f>
        <v>11401</v>
      </c>
      <c r="H10" s="254">
        <f t="shared" ref="H10:H13" si="0">F10</f>
        <v>11401</v>
      </c>
      <c r="J10" s="251" t="e">
        <f>H10/F22</f>
        <v>#REF!</v>
      </c>
    </row>
    <row r="11" spans="1:10" ht="12.95" customHeight="1">
      <c r="A11" s="657" t="s">
        <v>303</v>
      </c>
      <c r="B11" s="657"/>
      <c r="C11" s="657"/>
      <c r="D11" s="657"/>
      <c r="E11" s="252" t="e">
        <f>F11/F22</f>
        <v>#REF!</v>
      </c>
      <c r="F11" s="253">
        <f>'3.0 - Custos Dependentes (Km)'!G101</f>
        <v>46100.91</v>
      </c>
      <c r="H11" s="254">
        <f t="shared" si="0"/>
        <v>46100.91</v>
      </c>
      <c r="J11" s="251" t="e">
        <f>H11/F22</f>
        <v>#REF!</v>
      </c>
    </row>
    <row r="12" spans="1:10" ht="12.95" customHeight="1">
      <c r="A12" s="657" t="s">
        <v>265</v>
      </c>
      <c r="B12" s="657"/>
      <c r="C12" s="657"/>
      <c r="D12" s="657"/>
      <c r="E12" s="252" t="e">
        <f>F12/F22</f>
        <v>#REF!</v>
      </c>
      <c r="F12" s="253">
        <f>'4.0 - Custos Fixos'!G110</f>
        <v>22401.599999999999</v>
      </c>
      <c r="H12" s="254">
        <f t="shared" si="0"/>
        <v>22401.599999999999</v>
      </c>
      <c r="J12" s="251" t="e">
        <f>H12/F22</f>
        <v>#REF!</v>
      </c>
    </row>
    <row r="13" spans="1:10" ht="13.5" customHeight="1">
      <c r="A13" s="657" t="s">
        <v>577</v>
      </c>
      <c r="B13" s="657"/>
      <c r="C13" s="657"/>
      <c r="D13" s="657"/>
      <c r="E13" s="252" t="e">
        <f>F13/F22</f>
        <v>#REF!</v>
      </c>
      <c r="F13" s="253" t="e">
        <f>'5.0 - Custos Destinação'!E32*'Custos Totais RSS'!F16</f>
        <v>#REF!</v>
      </c>
      <c r="H13" s="254" t="e">
        <f t="shared" si="0"/>
        <v>#REF!</v>
      </c>
      <c r="J13" s="251" t="e">
        <f>H13/F22</f>
        <v>#REF!</v>
      </c>
    </row>
    <row r="14" spans="1:10" ht="12.95" customHeight="1">
      <c r="A14" s="661" t="s">
        <v>586</v>
      </c>
      <c r="B14" s="662"/>
      <c r="C14" s="662"/>
      <c r="D14" s="662"/>
      <c r="E14" s="662"/>
      <c r="F14" s="255" t="e">
        <f>SUM(F9:F13)</f>
        <v>#REF!</v>
      </c>
      <c r="H14" s="254" t="e">
        <f>SUM(H9:H13)</f>
        <v>#REF!</v>
      </c>
      <c r="J14" s="251"/>
    </row>
    <row r="15" spans="1:10" ht="12.95" customHeight="1">
      <c r="A15" s="256"/>
      <c r="B15" s="140"/>
      <c r="C15" s="140"/>
      <c r="D15" s="140"/>
      <c r="E15" s="140"/>
      <c r="F15" s="257"/>
      <c r="H15" s="254"/>
      <c r="J15" s="251"/>
    </row>
    <row r="16" spans="1:10" ht="21.75" customHeight="1">
      <c r="A16" s="663" t="s">
        <v>485</v>
      </c>
      <c r="B16" s="663"/>
      <c r="C16" s="663"/>
      <c r="D16" s="663"/>
      <c r="E16" s="663"/>
      <c r="F16" s="412" t="e">
        <f>TRUNC('Dados Gerais RSS'!D17*'Dados Gerais RSS'!D12*1000,2)</f>
        <v>#REF!</v>
      </c>
      <c r="H16" s="254"/>
      <c r="J16" s="251"/>
    </row>
    <row r="17" spans="1:11" ht="12.95" customHeight="1">
      <c r="A17" s="140"/>
      <c r="B17" s="140"/>
      <c r="C17" s="140"/>
      <c r="D17" s="140"/>
      <c r="E17" s="140"/>
      <c r="F17" s="66"/>
      <c r="H17" s="254"/>
      <c r="J17" s="251"/>
    </row>
    <row r="18" spans="1:11" ht="18" customHeight="1">
      <c r="A18" s="663" t="s">
        <v>486</v>
      </c>
      <c r="B18" s="663"/>
      <c r="C18" s="663"/>
      <c r="D18" s="663"/>
      <c r="E18" s="663"/>
      <c r="F18" s="412" t="e">
        <f>TRUNC(F14/F16,2)</f>
        <v>#REF!</v>
      </c>
      <c r="H18" s="254" t="e">
        <f>H14+F20</f>
        <v>#REF!</v>
      </c>
      <c r="I18" s="96" t="e">
        <f>F18*E20</f>
        <v>#REF!</v>
      </c>
      <c r="J18" s="251" t="e">
        <f>1-H14/H18</f>
        <v>#REF!</v>
      </c>
      <c r="K18" s="254"/>
    </row>
    <row r="19" spans="1:11" ht="12.95" customHeight="1">
      <c r="A19" s="256"/>
      <c r="B19" s="140"/>
      <c r="C19" s="140"/>
      <c r="D19" s="140"/>
      <c r="E19" s="140"/>
      <c r="F19" s="257"/>
      <c r="H19" s="254"/>
      <c r="J19" s="251"/>
    </row>
    <row r="20" spans="1:11" ht="12.95" customHeight="1">
      <c r="A20" s="663" t="s">
        <v>302</v>
      </c>
      <c r="B20" s="663"/>
      <c r="C20" s="663"/>
      <c r="D20" s="663"/>
      <c r="E20" s="258">
        <v>0.2339</v>
      </c>
      <c r="F20" s="412" t="e">
        <f>TRUNC(F14*E20,2)</f>
        <v>#REF!</v>
      </c>
      <c r="H20" s="254"/>
      <c r="J20" s="251"/>
    </row>
    <row r="21" spans="1:11" ht="12.95" customHeight="1">
      <c r="A21" s="256"/>
      <c r="B21" s="140"/>
      <c r="C21" s="140"/>
      <c r="D21" s="140"/>
      <c r="E21" s="140"/>
      <c r="F21" s="257"/>
      <c r="H21" s="254"/>
      <c r="J21" s="251"/>
    </row>
    <row r="22" spans="1:11" ht="12.95" customHeight="1">
      <c r="A22" s="661" t="s">
        <v>584</v>
      </c>
      <c r="B22" s="662"/>
      <c r="C22" s="662"/>
      <c r="D22" s="662"/>
      <c r="E22" s="662"/>
      <c r="F22" s="255" t="e">
        <f>F14+F20</f>
        <v>#REF!</v>
      </c>
      <c r="H22" s="254" t="e">
        <f>F22/12</f>
        <v>#REF!</v>
      </c>
      <c r="J22" s="251"/>
    </row>
    <row r="23" spans="1:11" ht="12.95" customHeight="1">
      <c r="A23" s="140"/>
      <c r="B23" s="140"/>
      <c r="C23" s="140"/>
      <c r="D23" s="140"/>
      <c r="E23" s="140"/>
      <c r="F23" s="66"/>
      <c r="H23" s="254"/>
      <c r="J23" s="251"/>
    </row>
    <row r="24" spans="1:11" ht="12.95" customHeight="1">
      <c r="A24" s="259"/>
      <c r="B24" s="22"/>
      <c r="C24" s="22"/>
      <c r="D24" s="22"/>
      <c r="E24" s="22"/>
      <c r="F24" s="257"/>
      <c r="G24" s="254"/>
    </row>
    <row r="25" spans="1:11" ht="12.95" customHeight="1" thickBot="1">
      <c r="A25" s="664" t="s">
        <v>585</v>
      </c>
      <c r="B25" s="665"/>
      <c r="C25" s="665"/>
      <c r="D25" s="665"/>
      <c r="E25" s="665"/>
      <c r="F25" s="537" t="e">
        <f>TRUNC(F22/F16,9)</f>
        <v>#REF!</v>
      </c>
      <c r="G25" s="254"/>
      <c r="H25" s="536" t="e">
        <f>F16*F25</f>
        <v>#REF!</v>
      </c>
    </row>
    <row r="26" spans="1:11" ht="12.95" customHeight="1">
      <c r="A26" s="666"/>
      <c r="B26" s="666"/>
      <c r="C26" s="666"/>
      <c r="D26" s="666"/>
      <c r="E26" s="666"/>
      <c r="F26" s="666"/>
    </row>
    <row r="28" spans="1:11" ht="28.5" customHeight="1">
      <c r="A28" s="638" t="s">
        <v>587</v>
      </c>
      <c r="B28" s="638"/>
      <c r="C28" s="638"/>
      <c r="D28" s="638"/>
      <c r="E28" s="638"/>
      <c r="F28" s="638"/>
    </row>
  </sheetData>
  <mergeCells count="18">
    <mergeCell ref="A28:F28"/>
    <mergeCell ref="A10:D10"/>
    <mergeCell ref="A11:D11"/>
    <mergeCell ref="A12:D12"/>
    <mergeCell ref="A13:D13"/>
    <mergeCell ref="A14:E14"/>
    <mergeCell ref="A16:E16"/>
    <mergeCell ref="A18:E18"/>
    <mergeCell ref="A20:D20"/>
    <mergeCell ref="A22:E22"/>
    <mergeCell ref="A25:E25"/>
    <mergeCell ref="A26:F26"/>
    <mergeCell ref="A9:D9"/>
    <mergeCell ref="A1:F1"/>
    <mergeCell ref="A2:F2"/>
    <mergeCell ref="A4:F4"/>
    <mergeCell ref="A7:F7"/>
    <mergeCell ref="A8:D8"/>
  </mergeCells>
  <printOptions horizontalCentered="1"/>
  <pageMargins left="0.7" right="0.7" top="1.5536458333333334" bottom="0.75" header="0.3" footer="0.3"/>
  <pageSetup paperSize="9" scale="95"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54" customWidth="1"/>
    <col min="2" max="2" width="4.5703125" style="54" customWidth="1"/>
    <col min="3" max="3" width="25.140625" style="54" customWidth="1"/>
    <col min="4" max="4" width="2.140625" style="54" bestFit="1" customWidth="1"/>
    <col min="5" max="5" width="15.42578125" style="54" bestFit="1" customWidth="1"/>
    <col min="6" max="6" width="2.140625" style="54" bestFit="1" customWidth="1"/>
    <col min="7" max="7" width="23.140625" style="54" bestFit="1" customWidth="1"/>
    <col min="8" max="8" width="46.140625" style="341" customWidth="1"/>
    <col min="9" max="16384" width="9.140625" style="54"/>
  </cols>
  <sheetData>
    <row r="1" spans="1:8">
      <c r="A1" s="667" t="s">
        <v>74</v>
      </c>
      <c r="B1" s="667"/>
      <c r="C1" s="667"/>
      <c r="D1" s="667"/>
      <c r="E1" s="667"/>
      <c r="F1" s="667"/>
      <c r="G1" s="667"/>
    </row>
    <row r="2" spans="1:8">
      <c r="A2" s="668" t="s">
        <v>75</v>
      </c>
      <c r="B2" s="668"/>
      <c r="C2" s="668"/>
      <c r="D2" s="668" t="s">
        <v>76</v>
      </c>
      <c r="E2" s="668"/>
      <c r="F2" s="668"/>
      <c r="G2" s="668"/>
    </row>
    <row r="3" spans="1:8">
      <c r="A3" s="669" t="e">
        <f>G62</f>
        <v>#REF!</v>
      </c>
      <c r="B3" s="670"/>
      <c r="C3" s="671"/>
      <c r="D3" s="672" t="e">
        <f>A3/'Custos Totais RSS'!F22</f>
        <v>#REF!</v>
      </c>
      <c r="E3" s="672"/>
      <c r="F3" s="672"/>
      <c r="G3" s="672"/>
    </row>
    <row r="4" spans="1:8">
      <c r="A4" s="342"/>
      <c r="B4" s="343"/>
      <c r="C4" s="343"/>
      <c r="D4" s="344"/>
      <c r="E4" s="344"/>
      <c r="F4" s="344"/>
      <c r="G4" s="345"/>
    </row>
    <row r="5" spans="1:8">
      <c r="A5" s="93" t="s">
        <v>365</v>
      </c>
      <c r="B5" s="94"/>
      <c r="C5" s="94"/>
      <c r="D5" s="94"/>
      <c r="E5" s="94"/>
      <c r="F5" s="94"/>
      <c r="G5" s="95"/>
    </row>
    <row r="6" spans="1:8" ht="14.25">
      <c r="A6" s="58" t="s">
        <v>367</v>
      </c>
      <c r="B6" s="56"/>
      <c r="C6" s="56"/>
      <c r="D6" s="56"/>
      <c r="E6" s="56"/>
      <c r="F6" s="56"/>
      <c r="G6" s="57"/>
    </row>
    <row r="7" spans="1:8">
      <c r="A7" s="17" t="e">
        <f>#REF!</f>
        <v>#REF!</v>
      </c>
      <c r="B7" s="59" t="s">
        <v>77</v>
      </c>
      <c r="C7" s="348">
        <v>1</v>
      </c>
      <c r="D7" s="59" t="s">
        <v>78</v>
      </c>
      <c r="E7" s="60" t="e">
        <f>A7*C7</f>
        <v>#REF!</v>
      </c>
      <c r="F7" s="59"/>
      <c r="G7" s="57"/>
    </row>
    <row r="8" spans="1:8">
      <c r="A8" s="61" t="s">
        <v>560</v>
      </c>
      <c r="B8" s="56"/>
      <c r="C8" s="60" t="s">
        <v>79</v>
      </c>
      <c r="D8" s="56"/>
      <c r="E8" s="56"/>
      <c r="F8" s="56"/>
      <c r="G8" s="57"/>
    </row>
    <row r="9" spans="1:8">
      <c r="A9" s="62" t="s">
        <v>80</v>
      </c>
      <c r="B9" s="56"/>
      <c r="C9" s="60" t="s">
        <v>81</v>
      </c>
      <c r="D9" s="56"/>
      <c r="E9" s="56"/>
      <c r="F9" s="56"/>
      <c r="G9" s="57"/>
    </row>
    <row r="10" spans="1:8" ht="14.25">
      <c r="A10" s="349" t="s">
        <v>368</v>
      </c>
      <c r="B10" s="56"/>
      <c r="C10" s="56"/>
      <c r="D10" s="56"/>
      <c r="E10" s="56"/>
      <c r="F10" s="56"/>
      <c r="G10" s="57"/>
    </row>
    <row r="11" spans="1:8">
      <c r="A11" s="17" t="e">
        <f>#REF!</f>
        <v>#REF!</v>
      </c>
      <c r="B11" s="59" t="s">
        <v>77</v>
      </c>
      <c r="C11" s="350">
        <f>(('Dados Gerais RSS'!D33)*1)</f>
        <v>1</v>
      </c>
      <c r="D11" s="59" t="s">
        <v>78</v>
      </c>
      <c r="E11" s="60" t="e">
        <f>A11*C11</f>
        <v>#REF!</v>
      </c>
      <c r="F11" s="56"/>
      <c r="G11" s="57"/>
    </row>
    <row r="12" spans="1:8">
      <c r="A12" s="61" t="s">
        <v>82</v>
      </c>
      <c r="B12" s="56"/>
      <c r="C12" s="60" t="s">
        <v>79</v>
      </c>
      <c r="D12" s="56"/>
      <c r="E12" s="56"/>
      <c r="F12" s="56"/>
      <c r="G12" s="57"/>
      <c r="H12" s="351"/>
    </row>
    <row r="13" spans="1:8">
      <c r="A13" s="64" t="s">
        <v>83</v>
      </c>
      <c r="B13" s="56"/>
      <c r="C13" s="60" t="s">
        <v>81</v>
      </c>
      <c r="D13" s="56"/>
      <c r="E13" s="56"/>
      <c r="F13" s="56"/>
      <c r="G13" s="57"/>
      <c r="H13" s="351"/>
    </row>
    <row r="14" spans="1:8">
      <c r="A14" s="62"/>
      <c r="B14" s="56"/>
      <c r="C14" s="60"/>
      <c r="D14" s="56"/>
      <c r="E14" s="56"/>
      <c r="F14" s="56"/>
      <c r="G14" s="57"/>
    </row>
    <row r="15" spans="1:8">
      <c r="A15" s="60"/>
      <c r="B15" s="56"/>
      <c r="C15" s="60"/>
      <c r="D15" s="56"/>
      <c r="E15" s="56"/>
      <c r="F15" s="56"/>
      <c r="G15" s="57"/>
    </row>
    <row r="16" spans="1:8">
      <c r="A16" s="673" t="s">
        <v>84</v>
      </c>
      <c r="B16" s="674"/>
      <c r="C16" s="674"/>
      <c r="D16" s="674"/>
      <c r="E16" s="674"/>
      <c r="F16" s="674"/>
      <c r="G16" s="65" t="e">
        <f>E11</f>
        <v>#REF!</v>
      </c>
    </row>
    <row r="17" spans="1:7">
      <c r="A17" s="673" t="s">
        <v>85</v>
      </c>
      <c r="B17" s="674"/>
      <c r="C17" s="674"/>
      <c r="D17" s="674"/>
      <c r="E17" s="674"/>
      <c r="F17" s="674"/>
      <c r="G17" s="65" t="e">
        <f>E7</f>
        <v>#REF!</v>
      </c>
    </row>
    <row r="18" spans="1:7">
      <c r="A18" s="60"/>
      <c r="B18" s="56"/>
      <c r="C18" s="60"/>
      <c r="D18" s="56"/>
      <c r="E18" s="56"/>
      <c r="F18" s="56"/>
      <c r="G18" s="57"/>
    </row>
    <row r="19" spans="1:7">
      <c r="A19" s="60"/>
      <c r="B19" s="56"/>
      <c r="C19" s="60"/>
      <c r="D19" s="56"/>
      <c r="E19" s="56"/>
      <c r="F19" s="56"/>
      <c r="G19" s="66">
        <f>C7+C11</f>
        <v>2</v>
      </c>
    </row>
    <row r="20" spans="1:7">
      <c r="A20" s="60"/>
      <c r="B20" s="56"/>
      <c r="C20" s="60"/>
      <c r="D20" s="56"/>
      <c r="E20" s="56"/>
      <c r="F20" s="56"/>
      <c r="G20" s="67" t="s">
        <v>86</v>
      </c>
    </row>
    <row r="21" spans="1:7">
      <c r="A21" s="647" t="s">
        <v>369</v>
      </c>
      <c r="B21" s="648"/>
      <c r="C21" s="648"/>
      <c r="D21" s="648"/>
      <c r="E21" s="648"/>
      <c r="F21" s="648"/>
      <c r="G21" s="649"/>
    </row>
    <row r="22" spans="1:7">
      <c r="A22" s="675" t="s">
        <v>87</v>
      </c>
      <c r="B22" s="676"/>
      <c r="C22" s="676"/>
      <c r="D22" s="676"/>
      <c r="E22" s="676"/>
      <c r="F22" s="676"/>
      <c r="G22" s="677"/>
    </row>
    <row r="23" spans="1:7">
      <c r="A23" s="61"/>
      <c r="B23" s="66"/>
      <c r="C23" s="66"/>
      <c r="D23" s="66"/>
      <c r="E23" s="66"/>
      <c r="F23" s="66"/>
      <c r="G23" s="68"/>
    </row>
    <row r="24" spans="1:7">
      <c r="A24" s="69" t="s">
        <v>88</v>
      </c>
      <c r="B24" s="70"/>
      <c r="C24" s="70" t="s">
        <v>89</v>
      </c>
      <c r="D24" s="70"/>
      <c r="E24" s="70" t="s">
        <v>90</v>
      </c>
      <c r="F24" s="70"/>
      <c r="G24" s="71" t="s">
        <v>91</v>
      </c>
    </row>
    <row r="25" spans="1:7">
      <c r="A25" s="61"/>
      <c r="B25" s="66"/>
      <c r="C25" s="66"/>
      <c r="D25" s="66"/>
      <c r="E25" s="66"/>
      <c r="F25" s="66"/>
      <c r="G25" s="68"/>
    </row>
    <row r="26" spans="1:7">
      <c r="A26" s="73" t="s">
        <v>92</v>
      </c>
      <c r="B26" s="56"/>
      <c r="C26" s="60" t="s">
        <v>93</v>
      </c>
      <c r="D26" s="56"/>
      <c r="E26" s="74">
        <v>0.2</v>
      </c>
      <c r="F26" s="56"/>
      <c r="G26" s="75" t="e">
        <f>TRUNC($G$16*E26,2)</f>
        <v>#REF!</v>
      </c>
    </row>
    <row r="27" spans="1:7">
      <c r="A27" s="73" t="s">
        <v>94</v>
      </c>
      <c r="B27" s="56"/>
      <c r="C27" s="60" t="s">
        <v>93</v>
      </c>
      <c r="D27" s="56"/>
      <c r="E27" s="74">
        <v>1.4999999999999999E-2</v>
      </c>
      <c r="F27" s="56"/>
      <c r="G27" s="75" t="e">
        <f t="shared" ref="G27:G33" si="0">$G$16*E27</f>
        <v>#REF!</v>
      </c>
    </row>
    <row r="28" spans="1:7">
      <c r="A28" s="73" t="s">
        <v>95</v>
      </c>
      <c r="B28" s="56"/>
      <c r="C28" s="60" t="s">
        <v>93</v>
      </c>
      <c r="D28" s="56"/>
      <c r="E28" s="74">
        <v>0.01</v>
      </c>
      <c r="F28" s="56"/>
      <c r="G28" s="75" t="e">
        <f t="shared" si="0"/>
        <v>#REF!</v>
      </c>
    </row>
    <row r="29" spans="1:7">
      <c r="A29" s="73" t="s">
        <v>96</v>
      </c>
      <c r="B29" s="56"/>
      <c r="C29" s="60" t="s">
        <v>93</v>
      </c>
      <c r="D29" s="56"/>
      <c r="E29" s="74">
        <v>2E-3</v>
      </c>
      <c r="F29" s="56"/>
      <c r="G29" s="75" t="e">
        <f t="shared" si="0"/>
        <v>#REF!</v>
      </c>
    </row>
    <row r="30" spans="1:7">
      <c r="A30" s="73" t="s">
        <v>97</v>
      </c>
      <c r="B30" s="56"/>
      <c r="C30" s="60" t="s">
        <v>93</v>
      </c>
      <c r="D30" s="56"/>
      <c r="E30" s="74">
        <v>6.0000000000000001E-3</v>
      </c>
      <c r="F30" s="56"/>
      <c r="G30" s="75" t="e">
        <f t="shared" si="0"/>
        <v>#REF!</v>
      </c>
    </row>
    <row r="31" spans="1:7">
      <c r="A31" s="73" t="s">
        <v>98</v>
      </c>
      <c r="B31" s="56"/>
      <c r="C31" s="60" t="s">
        <v>93</v>
      </c>
      <c r="D31" s="56"/>
      <c r="E31" s="74">
        <v>2.5000000000000001E-2</v>
      </c>
      <c r="F31" s="56"/>
      <c r="G31" s="75" t="e">
        <f t="shared" si="0"/>
        <v>#REF!</v>
      </c>
    </row>
    <row r="32" spans="1:7">
      <c r="A32" s="73" t="s">
        <v>99</v>
      </c>
      <c r="B32" s="56"/>
      <c r="C32" s="60" t="s">
        <v>93</v>
      </c>
      <c r="D32" s="56"/>
      <c r="E32" s="74">
        <v>0.02</v>
      </c>
      <c r="F32" s="56"/>
      <c r="G32" s="75" t="e">
        <f t="shared" si="0"/>
        <v>#REF!</v>
      </c>
    </row>
    <row r="33" spans="1:7">
      <c r="A33" s="73" t="s">
        <v>100</v>
      </c>
      <c r="B33" s="56"/>
      <c r="C33" s="60" t="s">
        <v>93</v>
      </c>
      <c r="D33" s="56"/>
      <c r="E33" s="74">
        <v>0.08</v>
      </c>
      <c r="F33" s="56"/>
      <c r="G33" s="75" t="e">
        <f t="shared" si="0"/>
        <v>#REF!</v>
      </c>
    </row>
    <row r="34" spans="1:7">
      <c r="A34" s="55" t="s">
        <v>101</v>
      </c>
      <c r="B34" s="76"/>
      <c r="C34" s="66"/>
      <c r="D34" s="76"/>
      <c r="E34" s="77">
        <f>SUM(E26:E33)</f>
        <v>0.3580000000000001</v>
      </c>
      <c r="F34" s="76"/>
      <c r="G34" s="68" t="e">
        <f>SUM(G26:G33)</f>
        <v>#REF!</v>
      </c>
    </row>
    <row r="35" spans="1:7">
      <c r="A35" s="55"/>
      <c r="B35" s="76"/>
      <c r="C35" s="66"/>
      <c r="D35" s="76"/>
      <c r="E35" s="77"/>
      <c r="F35" s="76"/>
      <c r="G35" s="68"/>
    </row>
    <row r="36" spans="1:7">
      <c r="A36" s="61" t="s">
        <v>102</v>
      </c>
      <c r="B36" s="76"/>
      <c r="C36" s="66"/>
      <c r="D36" s="76"/>
      <c r="E36" s="77"/>
      <c r="F36" s="76"/>
      <c r="G36" s="68"/>
    </row>
    <row r="37" spans="1:7">
      <c r="A37" s="73" t="s">
        <v>103</v>
      </c>
      <c r="B37" s="56"/>
      <c r="C37" s="60" t="s">
        <v>104</v>
      </c>
      <c r="D37" s="56"/>
      <c r="E37" s="74">
        <v>0.121</v>
      </c>
      <c r="F37" s="56"/>
      <c r="G37" s="75" t="e">
        <f t="shared" ref="G37:G42" si="1">$G$16*E37</f>
        <v>#REF!</v>
      </c>
    </row>
    <row r="38" spans="1:7">
      <c r="A38" s="73" t="s">
        <v>105</v>
      </c>
      <c r="B38" s="56"/>
      <c r="C38" s="60" t="s">
        <v>106</v>
      </c>
      <c r="D38" s="56"/>
      <c r="E38" s="74">
        <v>2.1000000000000001E-2</v>
      </c>
      <c r="F38" s="56"/>
      <c r="G38" s="75" t="e">
        <f t="shared" si="1"/>
        <v>#REF!</v>
      </c>
    </row>
    <row r="39" spans="1:7">
      <c r="A39" s="73" t="s">
        <v>107</v>
      </c>
      <c r="B39" s="56"/>
      <c r="C39" s="60" t="s">
        <v>108</v>
      </c>
      <c r="D39" s="56"/>
      <c r="E39" s="74">
        <v>1.4999999999999999E-2</v>
      </c>
      <c r="F39" s="56"/>
      <c r="G39" s="75" t="e">
        <f t="shared" si="1"/>
        <v>#REF!</v>
      </c>
    </row>
    <row r="40" spans="1:7">
      <c r="A40" s="73" t="s">
        <v>109</v>
      </c>
      <c r="B40" s="56"/>
      <c r="C40" s="60" t="s">
        <v>110</v>
      </c>
      <c r="D40" s="56"/>
      <c r="E40" s="74">
        <v>1E-3</v>
      </c>
      <c r="F40" s="76"/>
      <c r="G40" s="75" t="e">
        <f t="shared" si="1"/>
        <v>#REF!</v>
      </c>
    </row>
    <row r="41" spans="1:7">
      <c r="A41" s="73" t="s">
        <v>111</v>
      </c>
      <c r="B41" s="56"/>
      <c r="C41" s="60" t="s">
        <v>112</v>
      </c>
      <c r="D41" s="56"/>
      <c r="E41" s="74">
        <v>9.0999999999999998E-2</v>
      </c>
      <c r="F41" s="76"/>
      <c r="G41" s="75" t="e">
        <f t="shared" si="1"/>
        <v>#REF!</v>
      </c>
    </row>
    <row r="42" spans="1:7">
      <c r="A42" s="73" t="s">
        <v>113</v>
      </c>
      <c r="B42" s="56"/>
      <c r="C42" s="60" t="s">
        <v>114</v>
      </c>
      <c r="D42" s="56"/>
      <c r="E42" s="74">
        <v>7.0000000000000007E-2</v>
      </c>
      <c r="F42" s="76"/>
      <c r="G42" s="75" t="e">
        <f t="shared" si="1"/>
        <v>#REF!</v>
      </c>
    </row>
    <row r="43" spans="1:7">
      <c r="A43" s="55" t="s">
        <v>115</v>
      </c>
      <c r="B43" s="76"/>
      <c r="C43" s="66"/>
      <c r="D43" s="76"/>
      <c r="E43" s="77">
        <f>SUM(E37:E42)</f>
        <v>0.31899999999999995</v>
      </c>
      <c r="F43" s="76"/>
      <c r="G43" s="68" t="e">
        <f>SUM(G37:G42)</f>
        <v>#REF!</v>
      </c>
    </row>
    <row r="44" spans="1:7">
      <c r="A44" s="55"/>
      <c r="B44" s="76"/>
      <c r="C44" s="66"/>
      <c r="D44" s="76"/>
      <c r="E44" s="77"/>
      <c r="F44" s="76"/>
      <c r="G44" s="68"/>
    </row>
    <row r="45" spans="1:7">
      <c r="A45" s="61" t="s">
        <v>116</v>
      </c>
      <c r="B45" s="76"/>
      <c r="C45" s="66"/>
      <c r="D45" s="76"/>
      <c r="E45" s="77"/>
      <c r="F45" s="76"/>
      <c r="G45" s="68"/>
    </row>
    <row r="46" spans="1:7">
      <c r="A46" s="73" t="s">
        <v>117</v>
      </c>
      <c r="B46" s="56"/>
      <c r="C46" s="60" t="s">
        <v>118</v>
      </c>
      <c r="D46" s="56"/>
      <c r="E46" s="74">
        <v>3.6999999999999998E-2</v>
      </c>
      <c r="F46" s="56"/>
      <c r="G46" s="75" t="e">
        <f>$G$16*E46</f>
        <v>#REF!</v>
      </c>
    </row>
    <row r="47" spans="1:7">
      <c r="A47" s="73" t="s">
        <v>117</v>
      </c>
      <c r="B47" s="56"/>
      <c r="C47" s="60" t="s">
        <v>119</v>
      </c>
      <c r="D47" s="56"/>
      <c r="E47" s="74">
        <v>8.9999999999999993E-3</v>
      </c>
      <c r="F47" s="56"/>
      <c r="G47" s="75" t="e">
        <f>$G$16*E47</f>
        <v>#REF!</v>
      </c>
    </row>
    <row r="48" spans="1:7">
      <c r="A48" s="73" t="s">
        <v>120</v>
      </c>
      <c r="B48" s="56"/>
      <c r="C48" s="60" t="s">
        <v>121</v>
      </c>
      <c r="D48" s="56"/>
      <c r="E48" s="74">
        <v>7.0000000000000001E-3</v>
      </c>
      <c r="F48" s="56"/>
      <c r="G48" s="75" t="e">
        <f>$G$16*E48</f>
        <v>#REF!</v>
      </c>
    </row>
    <row r="49" spans="1:8">
      <c r="A49" s="73" t="s">
        <v>122</v>
      </c>
      <c r="B49" s="56"/>
      <c r="C49" s="60" t="s">
        <v>123</v>
      </c>
      <c r="D49" s="56"/>
      <c r="E49" s="74">
        <v>1.7999999999999999E-2</v>
      </c>
      <c r="F49" s="56"/>
      <c r="G49" s="75" t="e">
        <f>$G$16*E49</f>
        <v>#REF!</v>
      </c>
    </row>
    <row r="50" spans="1:8">
      <c r="A50" s="55" t="s">
        <v>124</v>
      </c>
      <c r="B50" s="76"/>
      <c r="C50" s="66"/>
      <c r="D50" s="76"/>
      <c r="E50" s="77">
        <f>SUM(E46:E49)</f>
        <v>7.0999999999999994E-2</v>
      </c>
      <c r="F50" s="76"/>
      <c r="G50" s="68" t="e">
        <f>SUM(G46:G49)</f>
        <v>#REF!</v>
      </c>
    </row>
    <row r="51" spans="1:8">
      <c r="A51" s="73"/>
      <c r="B51" s="56"/>
      <c r="C51" s="60"/>
      <c r="D51" s="56"/>
      <c r="E51" s="74"/>
      <c r="F51" s="56"/>
      <c r="G51" s="75"/>
    </row>
    <row r="52" spans="1:8">
      <c r="A52" s="61" t="s">
        <v>125</v>
      </c>
      <c r="B52" s="56"/>
      <c r="C52" s="60"/>
      <c r="D52" s="56"/>
      <c r="E52" s="74"/>
      <c r="F52" s="56"/>
      <c r="G52" s="75"/>
    </row>
    <row r="53" spans="1:8">
      <c r="A53" s="73" t="s">
        <v>126</v>
      </c>
      <c r="B53" s="56"/>
      <c r="C53" s="60" t="s">
        <v>127</v>
      </c>
      <c r="D53" s="56"/>
      <c r="E53" s="74">
        <v>0.11700000000000001</v>
      </c>
      <c r="F53" s="56"/>
      <c r="G53" s="75" t="e">
        <f>$G$16*E53</f>
        <v>#REF!</v>
      </c>
    </row>
    <row r="54" spans="1:8">
      <c r="A54" s="55" t="s">
        <v>128</v>
      </c>
      <c r="B54" s="76"/>
      <c r="C54" s="76"/>
      <c r="D54" s="76"/>
      <c r="E54" s="77">
        <f>SUM(E53)</f>
        <v>0.11700000000000001</v>
      </c>
      <c r="F54" s="56"/>
      <c r="G54" s="68" t="e">
        <f>SUM(G53)</f>
        <v>#REF!</v>
      </c>
    </row>
    <row r="55" spans="1:8">
      <c r="A55" s="73"/>
      <c r="B55" s="56"/>
      <c r="C55" s="56"/>
      <c r="D55" s="56"/>
      <c r="E55" s="56"/>
      <c r="F55" s="56"/>
      <c r="G55" s="78"/>
    </row>
    <row r="56" spans="1:8" ht="15">
      <c r="A56" s="79" t="s">
        <v>129</v>
      </c>
      <c r="B56" s="20"/>
      <c r="C56" s="66" t="e">
        <f>G16</f>
        <v>#REF!</v>
      </c>
      <c r="D56" s="80" t="s">
        <v>77</v>
      </c>
      <c r="E56" s="81">
        <f>E54+E50+E43+E34</f>
        <v>0.86499999999999999</v>
      </c>
      <c r="F56" s="80" t="s">
        <v>78</v>
      </c>
      <c r="G56" s="68" t="e">
        <f>G54+G50+G43+G34</f>
        <v>#REF!</v>
      </c>
    </row>
    <row r="57" spans="1:8">
      <c r="A57" s="82"/>
      <c r="B57" s="15"/>
      <c r="C57" s="83" t="s">
        <v>130</v>
      </c>
      <c r="D57" s="15"/>
      <c r="E57" s="13" t="s">
        <v>131</v>
      </c>
      <c r="F57" s="15"/>
      <c r="G57" s="84"/>
    </row>
    <row r="58" spans="1:8">
      <c r="A58" s="82"/>
      <c r="B58" s="15"/>
      <c r="C58" s="26"/>
      <c r="D58" s="15"/>
      <c r="E58" s="15"/>
      <c r="F58" s="15"/>
      <c r="G58" s="84"/>
    </row>
    <row r="59" spans="1:8" ht="15">
      <c r="A59" s="85" t="s">
        <v>132</v>
      </c>
      <c r="B59" s="56"/>
      <c r="C59" s="60" t="e">
        <f>C56+G17</f>
        <v>#REF!</v>
      </c>
      <c r="D59" s="59" t="s">
        <v>133</v>
      </c>
      <c r="E59" s="60" t="e">
        <f>G56</f>
        <v>#REF!</v>
      </c>
      <c r="F59" s="59" t="s">
        <v>78</v>
      </c>
      <c r="G59" s="68" t="e">
        <f>C59+E59</f>
        <v>#REF!</v>
      </c>
    </row>
    <row r="60" spans="1:8">
      <c r="A60" s="62"/>
      <c r="B60" s="86"/>
      <c r="C60" s="86" t="s">
        <v>370</v>
      </c>
      <c r="D60" s="56"/>
      <c r="E60" s="60" t="s">
        <v>134</v>
      </c>
      <c r="F60" s="56"/>
      <c r="G60" s="87"/>
    </row>
    <row r="61" spans="1:8">
      <c r="A61" s="62"/>
      <c r="B61" s="86"/>
      <c r="C61" s="86"/>
      <c r="D61" s="56"/>
      <c r="E61" s="60"/>
      <c r="F61" s="56"/>
      <c r="G61" s="87"/>
    </row>
    <row r="62" spans="1:8" ht="15">
      <c r="A62" s="85" t="s">
        <v>135</v>
      </c>
      <c r="B62" s="56"/>
      <c r="C62" s="60">
        <f>'Dados Gerais RSS'!D12</f>
        <v>260</v>
      </c>
      <c r="D62" s="59"/>
      <c r="E62" s="60" t="e">
        <f>TRUNC(G59/'Dados Gerais RSS'!D13,2)</f>
        <v>#REF!</v>
      </c>
      <c r="F62" s="59"/>
      <c r="G62" s="68" t="e">
        <f>E62*C62</f>
        <v>#REF!</v>
      </c>
      <c r="H62" s="341" t="e">
        <f>G16*E56</f>
        <v>#REF!</v>
      </c>
    </row>
    <row r="63" spans="1:8">
      <c r="A63" s="62"/>
      <c r="B63" s="86"/>
      <c r="C63" s="86" t="str">
        <f>'Dados Gerais RSS'!C12</f>
        <v>Dias Coleta Anual</v>
      </c>
      <c r="D63" s="56"/>
      <c r="E63" s="60" t="s">
        <v>136</v>
      </c>
      <c r="F63" s="56"/>
      <c r="G63" s="87"/>
    </row>
    <row r="64" spans="1:8">
      <c r="A64" s="88"/>
      <c r="B64" s="89"/>
      <c r="C64" s="89"/>
      <c r="D64" s="90"/>
      <c r="E64" s="91" t="s">
        <v>137</v>
      </c>
      <c r="F64" s="90"/>
      <c r="G64" s="92"/>
    </row>
    <row r="65" spans="1:7" ht="28.5" customHeight="1"/>
    <row r="66" spans="1:7">
      <c r="A66" s="72"/>
    </row>
    <row r="67" spans="1:7" ht="26.25" customHeight="1"/>
    <row r="68" spans="1:7" ht="31.5" customHeight="1">
      <c r="A68" s="638"/>
      <c r="B68" s="638"/>
      <c r="C68" s="638"/>
      <c r="D68" s="638"/>
      <c r="E68" s="638"/>
      <c r="F68" s="638"/>
      <c r="G68" s="638"/>
    </row>
    <row r="69" spans="1:7" ht="30.75" customHeight="1">
      <c r="A69" s="638"/>
      <c r="B69" s="638"/>
      <c r="C69" s="638"/>
      <c r="D69" s="638"/>
      <c r="E69" s="638"/>
      <c r="F69" s="638"/>
      <c r="G69" s="638"/>
    </row>
    <row r="70" spans="1:7">
      <c r="A70" s="638"/>
      <c r="B70" s="638"/>
      <c r="C70" s="638"/>
      <c r="D70" s="638"/>
      <c r="E70" s="638"/>
      <c r="F70" s="638"/>
      <c r="G70" s="638"/>
    </row>
    <row r="73" spans="1:7">
      <c r="A73" s="352"/>
    </row>
    <row r="74" spans="1:7">
      <c r="A74" s="352"/>
    </row>
    <row r="75" spans="1:7">
      <c r="A75" s="352"/>
    </row>
    <row r="76" spans="1:7">
      <c r="A76" s="352"/>
    </row>
    <row r="77" spans="1:7">
      <c r="A77" s="352"/>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16</vt:i4>
      </vt:variant>
    </vt:vector>
  </HeadingPairs>
  <TitlesOfParts>
    <vt:vector size="32" baseType="lpstr">
      <vt:lpstr>Planilha16</vt:lpstr>
      <vt:lpstr>PLAN.ORÇ. </vt:lpstr>
      <vt:lpstr>proposta de preço</vt:lpstr>
      <vt:lpstr>cronograma fisico financeiro</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poda</vt:lpstr>
      <vt:lpstr>COMPOSIC poda</vt:lpstr>
      <vt:lpstr>cotacao</vt:lpstr>
      <vt:lpstr>'1.0 - Mão de Obra Direta (MO)'!Area_de_impressao</vt:lpstr>
      <vt:lpstr>'2.0 - Custos Dependentes (MO)'!Area_de_impressao</vt:lpstr>
      <vt:lpstr>'3.0 - Custos Dependentes (Km)'!Area_de_impressao</vt:lpstr>
      <vt:lpstr>'4.0 - Custos Fixos'!Area_de_impressao</vt:lpstr>
      <vt:lpstr>'5.0 - Custos Destinação'!Area_de_impressao</vt:lpstr>
      <vt:lpstr>'COMPOSIC poda'!Area_de_impressao</vt:lpstr>
      <vt:lpstr>cotacao!Area_de_impressao</vt:lpstr>
      <vt:lpstr>'cronograma fisico financeiro'!Area_de_impressao</vt:lpstr>
      <vt:lpstr>'Custos Totais RSS'!Area_de_impressao</vt:lpstr>
      <vt:lpstr>'Dados Gerais RSS'!Area_de_impressao</vt:lpstr>
      <vt:lpstr>'PLAN.ORÇ. '!Area_de_impressao</vt:lpstr>
      <vt:lpstr>poda!Area_de_impressao</vt:lpstr>
      <vt:lpstr>'pontos coleta rss'!Area_de_impressao</vt:lpstr>
      <vt:lpstr>'proposta de preço'!Area_de_impressao</vt:lpstr>
      <vt:lpstr>'RES SERV SAUDE'!Area_de_impressao</vt:lpstr>
      <vt:lpstr>'Dados Gerais RSS'!Titulos_de_impressao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Patrícia - SMO</cp:lastModifiedBy>
  <cp:lastPrinted>2021-05-21T13:39:06Z</cp:lastPrinted>
  <dcterms:created xsi:type="dcterms:W3CDTF">2014-04-15T15:56:43Z</dcterms:created>
  <dcterms:modified xsi:type="dcterms:W3CDTF">2021-08-30T17:44:38Z</dcterms:modified>
</cp:coreProperties>
</file>